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14115" yWindow="525" windowWidth="14685" windowHeight="16380" tabRatio="599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Data!$J$64</definedName>
    <definedName name="_xlnm.Print_Area" localSheetId="4">'NAV Trend'!$B$1:$J$10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D10" i="1"/>
  <c r="C10" i="1"/>
  <c r="AO148" i="11"/>
  <c r="AK148" i="11"/>
  <c r="AL52" i="11"/>
  <c r="AJ166" i="11"/>
  <c r="AK166" i="11"/>
  <c r="AL166" i="11"/>
  <c r="AM166" i="11"/>
  <c r="AN166" i="11"/>
  <c r="AO166" i="11"/>
  <c r="AJ167" i="11"/>
  <c r="AK167" i="11"/>
  <c r="AL167" i="11"/>
  <c r="AM167" i="11"/>
  <c r="AN167" i="11"/>
  <c r="AO167" i="11"/>
  <c r="AJ168" i="11"/>
  <c r="AK168" i="11"/>
  <c r="AL168" i="11"/>
  <c r="AM168" i="11"/>
  <c r="AN168" i="11"/>
  <c r="AO168" i="11"/>
  <c r="AJ169" i="11"/>
  <c r="AK169" i="11"/>
  <c r="AL169" i="11"/>
  <c r="AM169" i="11"/>
  <c r="AN169" i="11"/>
  <c r="AO169" i="11"/>
  <c r="AJ170" i="11"/>
  <c r="AK170" i="11"/>
  <c r="AL170" i="11"/>
  <c r="AM170" i="11"/>
  <c r="AN170" i="11"/>
  <c r="AO170" i="11"/>
  <c r="AJ171" i="11"/>
  <c r="AK171" i="11"/>
  <c r="AL171" i="11"/>
  <c r="AM171" i="11"/>
  <c r="AN171" i="11"/>
  <c r="AO171" i="11"/>
  <c r="AJ172" i="11"/>
  <c r="AK172" i="11"/>
  <c r="AL172" i="11"/>
  <c r="AM172" i="11"/>
  <c r="AN172" i="11"/>
  <c r="AO172" i="11"/>
  <c r="AJ173" i="11"/>
  <c r="AK173" i="11"/>
  <c r="AL173" i="11"/>
  <c r="AM173" i="11"/>
  <c r="AN173" i="11"/>
  <c r="AO173" i="11"/>
  <c r="AJ174" i="11"/>
  <c r="AK174" i="11"/>
  <c r="AL174" i="11"/>
  <c r="AM174" i="11"/>
  <c r="AN174" i="11"/>
  <c r="AO174" i="11"/>
  <c r="AJ175" i="11"/>
  <c r="AK175" i="11"/>
  <c r="AL175" i="11"/>
  <c r="AM175" i="11"/>
  <c r="AN175" i="11"/>
  <c r="AO175" i="11"/>
  <c r="AJ176" i="11"/>
  <c r="AK176" i="11"/>
  <c r="AL176" i="11"/>
  <c r="AM176" i="11"/>
  <c r="AN176" i="11"/>
  <c r="AO176" i="11"/>
  <c r="AJ177" i="11"/>
  <c r="AL177" i="11"/>
  <c r="AN177" i="11"/>
  <c r="AO165" i="11"/>
  <c r="AN165" i="11"/>
  <c r="AM165" i="11"/>
  <c r="AL165" i="11"/>
  <c r="AK165" i="11"/>
  <c r="AJ165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L20" i="11"/>
  <c r="AN20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N52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L84" i="11"/>
  <c r="AN84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L113" i="11"/>
  <c r="AN113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L137" i="11"/>
  <c r="AN137" i="11"/>
  <c r="AJ140" i="11"/>
  <c r="AK140" i="11"/>
  <c r="AL140" i="11"/>
  <c r="AM140" i="11"/>
  <c r="AN140" i="11"/>
  <c r="AO140" i="11"/>
  <c r="AJ141" i="11"/>
  <c r="AK141" i="11"/>
  <c r="AL141" i="11"/>
  <c r="AM141" i="11"/>
  <c r="AN141" i="11"/>
  <c r="AO141" i="11"/>
  <c r="AJ142" i="11"/>
  <c r="AK142" i="11"/>
  <c r="AL142" i="11"/>
  <c r="AM142" i="11"/>
  <c r="AN142" i="11"/>
  <c r="AO142" i="11"/>
  <c r="AJ143" i="11"/>
  <c r="AL143" i="11"/>
  <c r="AN143" i="11"/>
  <c r="AJ147" i="11"/>
  <c r="AK147" i="11"/>
  <c r="AL147" i="11"/>
  <c r="AM147" i="11"/>
  <c r="AN147" i="11"/>
  <c r="AO147" i="11"/>
  <c r="AJ148" i="11"/>
  <c r="AL148" i="11"/>
  <c r="AM148" i="11"/>
  <c r="AN148" i="11"/>
  <c r="AJ151" i="11"/>
  <c r="AK151" i="11"/>
  <c r="AL151" i="11"/>
  <c r="AM151" i="11"/>
  <c r="AN151" i="11"/>
  <c r="AO151" i="11"/>
  <c r="AJ152" i="11"/>
  <c r="AK152" i="11"/>
  <c r="AL152" i="11"/>
  <c r="AM152" i="11"/>
  <c r="AN152" i="11"/>
  <c r="AO152" i="11"/>
  <c r="AJ153" i="11"/>
  <c r="AK153" i="11"/>
  <c r="AL153" i="11"/>
  <c r="AM153" i="11"/>
  <c r="AN153" i="11"/>
  <c r="AO153" i="11"/>
  <c r="AJ154" i="11"/>
  <c r="AK154" i="11"/>
  <c r="AL154" i="11"/>
  <c r="AM154" i="11"/>
  <c r="AN154" i="11"/>
  <c r="AO154" i="11"/>
  <c r="AJ155" i="11"/>
  <c r="AK155" i="11"/>
  <c r="AL155" i="11"/>
  <c r="AM155" i="11"/>
  <c r="AN155" i="11"/>
  <c r="AO155" i="11"/>
  <c r="AL156" i="11"/>
  <c r="AJ160" i="11"/>
  <c r="AK160" i="11"/>
  <c r="AL160" i="11"/>
  <c r="AM160" i="11"/>
  <c r="AN160" i="11"/>
  <c r="AO160" i="11"/>
  <c r="AJ161" i="11"/>
  <c r="AK161" i="11"/>
  <c r="AL161" i="11"/>
  <c r="AM161" i="11"/>
  <c r="AN161" i="11"/>
  <c r="AO161" i="11"/>
  <c r="AO5" i="11"/>
  <c r="AN5" i="11"/>
  <c r="AM5" i="11"/>
  <c r="AL5" i="11"/>
  <c r="AK5" i="11"/>
  <c r="AJ5" i="11"/>
  <c r="AF177" i="11"/>
  <c r="AF162" i="11"/>
  <c r="AF156" i="11"/>
  <c r="AF143" i="11"/>
  <c r="AF137" i="11"/>
  <c r="AF113" i="11"/>
  <c r="AG104" i="11"/>
  <c r="AG99" i="11"/>
  <c r="AF106" i="11"/>
  <c r="AG94" i="11"/>
  <c r="AG93" i="11"/>
  <c r="AF94" i="11"/>
  <c r="AF84" i="11"/>
  <c r="AI154" i="11"/>
  <c r="AH154" i="11"/>
  <c r="AE154" i="11"/>
  <c r="AD154" i="11"/>
  <c r="AA154" i="11"/>
  <c r="Z154" i="11"/>
  <c r="W154" i="11"/>
  <c r="V154" i="11"/>
  <c r="S154" i="11"/>
  <c r="R154" i="11"/>
  <c r="O154" i="11"/>
  <c r="N154" i="11"/>
  <c r="K154" i="11"/>
  <c r="J154" i="11"/>
  <c r="G154" i="11"/>
  <c r="F154" i="11"/>
  <c r="AF52" i="11"/>
  <c r="AI176" i="11"/>
  <c r="AH176" i="11"/>
  <c r="AI175" i="11"/>
  <c r="AH175" i="11"/>
  <c r="AI174" i="11"/>
  <c r="AH174" i="11"/>
  <c r="AI173" i="11"/>
  <c r="AH173" i="11"/>
  <c r="AI172" i="11"/>
  <c r="AH172" i="11"/>
  <c r="AI171" i="11"/>
  <c r="AH171" i="11"/>
  <c r="AI170" i="11"/>
  <c r="AH170" i="11"/>
  <c r="AI169" i="11"/>
  <c r="AH169" i="11"/>
  <c r="AI168" i="11"/>
  <c r="AH168" i="11"/>
  <c r="AI167" i="11"/>
  <c r="AH167" i="11"/>
  <c r="AI166" i="11"/>
  <c r="AH166" i="11"/>
  <c r="AI165" i="11"/>
  <c r="AH165" i="11"/>
  <c r="AI161" i="11"/>
  <c r="AH161" i="11"/>
  <c r="AI160" i="11"/>
  <c r="AH160" i="11"/>
  <c r="AI155" i="11"/>
  <c r="AH155" i="11"/>
  <c r="AI153" i="11"/>
  <c r="AH153" i="11"/>
  <c r="AI152" i="11"/>
  <c r="AH152" i="11"/>
  <c r="AI151" i="11"/>
  <c r="AH151" i="11"/>
  <c r="AI148" i="11"/>
  <c r="AH148" i="11"/>
  <c r="AI147" i="11"/>
  <c r="AH147" i="11"/>
  <c r="AI142" i="11"/>
  <c r="AH142" i="11"/>
  <c r="AI141" i="11"/>
  <c r="AH141" i="11"/>
  <c r="AI140" i="11"/>
  <c r="AH140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I112" i="11"/>
  <c r="AH112" i="11"/>
  <c r="AI111" i="11"/>
  <c r="AH111" i="11"/>
  <c r="AI110" i="11"/>
  <c r="AH110" i="11"/>
  <c r="AI109" i="11"/>
  <c r="AH109" i="11"/>
  <c r="AI105" i="11"/>
  <c r="AH105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5" i="11"/>
  <c r="AH95" i="11"/>
  <c r="AH93" i="11"/>
  <c r="AI92" i="11"/>
  <c r="AH92" i="11"/>
  <c r="AI91" i="11"/>
  <c r="AH91" i="11"/>
  <c r="AI90" i="11"/>
  <c r="AH90" i="11"/>
  <c r="AI89" i="11"/>
  <c r="AH89" i="11"/>
  <c r="AI88" i="11"/>
  <c r="AH88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20" i="11"/>
  <c r="I158" i="9"/>
  <c r="D158" i="9"/>
  <c r="AF157" i="11" l="1"/>
  <c r="AL157" i="11" s="1"/>
  <c r="L100" i="9"/>
  <c r="K100" i="9"/>
  <c r="L94" i="9"/>
  <c r="K105" i="9"/>
  <c r="AF178" i="11" l="1"/>
  <c r="AL178" i="11" s="1"/>
  <c r="K94" i="9"/>
  <c r="P157" i="9" l="1"/>
  <c r="O157" i="9"/>
  <c r="N157" i="9"/>
  <c r="E157" i="9"/>
  <c r="L105" i="9" l="1"/>
  <c r="F105" i="9"/>
  <c r="L95" i="9" l="1"/>
  <c r="K95" i="9"/>
  <c r="I95" i="9"/>
  <c r="G105" i="9"/>
  <c r="G95" i="9"/>
  <c r="F95" i="9"/>
  <c r="G94" i="9"/>
  <c r="F94" i="9"/>
  <c r="D95" i="9"/>
  <c r="E7" i="9"/>
  <c r="E8" i="9"/>
  <c r="E9" i="9"/>
  <c r="E10" i="9"/>
  <c r="E11" i="9"/>
  <c r="E12" i="9"/>
  <c r="E13" i="9"/>
  <c r="E14" i="9"/>
  <c r="E15" i="9"/>
  <c r="E16" i="9"/>
  <c r="E6" i="9"/>
  <c r="AE148" i="11" l="1"/>
  <c r="AB177" i="11"/>
  <c r="AH177" i="11" s="1"/>
  <c r="AB162" i="11"/>
  <c r="AB156" i="11"/>
  <c r="AH156" i="11" s="1"/>
  <c r="AB143" i="11"/>
  <c r="AH143" i="11" s="1"/>
  <c r="AB137" i="11"/>
  <c r="AH137" i="11" s="1"/>
  <c r="AB113" i="11"/>
  <c r="AH113" i="11" s="1"/>
  <c r="AC104" i="11"/>
  <c r="AC94" i="11"/>
  <c r="AC93" i="11"/>
  <c r="AI93" i="11" s="1"/>
  <c r="AB94" i="11"/>
  <c r="AB106" i="11" s="1"/>
  <c r="AB84" i="11"/>
  <c r="AH84" i="11" s="1"/>
  <c r="I85" i="9"/>
  <c r="D85" i="9"/>
  <c r="AE82" i="11"/>
  <c r="AD82" i="11"/>
  <c r="AA82" i="11"/>
  <c r="Z82" i="11"/>
  <c r="W82" i="11"/>
  <c r="V82" i="11"/>
  <c r="S82" i="11"/>
  <c r="R82" i="11"/>
  <c r="O82" i="11"/>
  <c r="N82" i="11"/>
  <c r="K82" i="11"/>
  <c r="J82" i="11"/>
  <c r="G82" i="11"/>
  <c r="F82" i="11"/>
  <c r="AB52" i="11"/>
  <c r="AH52" i="11" s="1"/>
  <c r="AB20" i="11"/>
  <c r="AH20" i="11" s="1"/>
  <c r="AD104" i="11"/>
  <c r="AA104" i="11"/>
  <c r="Z104" i="11"/>
  <c r="W104" i="11"/>
  <c r="V104" i="11"/>
  <c r="S104" i="11"/>
  <c r="R104" i="11"/>
  <c r="O104" i="11"/>
  <c r="N104" i="11"/>
  <c r="K104" i="11"/>
  <c r="J104" i="11"/>
  <c r="G104" i="11"/>
  <c r="F104" i="11"/>
  <c r="AJ156" i="11" l="1"/>
  <c r="AN156" i="11"/>
  <c r="AI104" i="11"/>
  <c r="AH94" i="11"/>
  <c r="AE104" i="11"/>
  <c r="AI94" i="11"/>
  <c r="AB157" i="11"/>
  <c r="AE176" i="11"/>
  <c r="AD176" i="11"/>
  <c r="AE175" i="11"/>
  <c r="AD175" i="11"/>
  <c r="AE174" i="11"/>
  <c r="AD174" i="11"/>
  <c r="AE173" i="11"/>
  <c r="AD173" i="11"/>
  <c r="AE172" i="11"/>
  <c r="AD172" i="11"/>
  <c r="AE171" i="11"/>
  <c r="AD171" i="11"/>
  <c r="AE170" i="11"/>
  <c r="AD170" i="11"/>
  <c r="AE169" i="11"/>
  <c r="AD169" i="11"/>
  <c r="AE168" i="11"/>
  <c r="AD168" i="11"/>
  <c r="AE167" i="11"/>
  <c r="AD167" i="11"/>
  <c r="AE166" i="11"/>
  <c r="AD166" i="11"/>
  <c r="AE165" i="11"/>
  <c r="AD165" i="11"/>
  <c r="AE161" i="11"/>
  <c r="AD161" i="11"/>
  <c r="AE160" i="11"/>
  <c r="AD160" i="11"/>
  <c r="AE155" i="11"/>
  <c r="AD155" i="11"/>
  <c r="AE153" i="11"/>
  <c r="AD153" i="11"/>
  <c r="AE152" i="11"/>
  <c r="AD152" i="11"/>
  <c r="AE151" i="11"/>
  <c r="AD151" i="11"/>
  <c r="AD148" i="11"/>
  <c r="AE147" i="11"/>
  <c r="AD147" i="11"/>
  <c r="AE142" i="11"/>
  <c r="AD142" i="11"/>
  <c r="AE141" i="11"/>
  <c r="AD141" i="11"/>
  <c r="AE140" i="11"/>
  <c r="AD140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12" i="11"/>
  <c r="AD112" i="11"/>
  <c r="AE111" i="11"/>
  <c r="AD111" i="11"/>
  <c r="AE110" i="11"/>
  <c r="AD110" i="11"/>
  <c r="AE109" i="11"/>
  <c r="AD109" i="11"/>
  <c r="AE105" i="11"/>
  <c r="AD105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5" i="11"/>
  <c r="AD95" i="11"/>
  <c r="AD93" i="11"/>
  <c r="AE92" i="11"/>
  <c r="AD92" i="11"/>
  <c r="AE91" i="11"/>
  <c r="AD91" i="11"/>
  <c r="AE90" i="11"/>
  <c r="AD90" i="11"/>
  <c r="AE89" i="11"/>
  <c r="AD89" i="11"/>
  <c r="AE88" i="11"/>
  <c r="AD88" i="11"/>
  <c r="AE83" i="11"/>
  <c r="AD83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X177" i="11"/>
  <c r="AD177" i="11" s="1"/>
  <c r="AA176" i="11"/>
  <c r="Z176" i="11"/>
  <c r="AA175" i="11"/>
  <c r="Z175" i="11"/>
  <c r="AA174" i="11"/>
  <c r="Z174" i="11"/>
  <c r="AA173" i="11"/>
  <c r="Z173" i="11"/>
  <c r="AA172" i="11"/>
  <c r="Z172" i="11"/>
  <c r="AA171" i="11"/>
  <c r="Z171" i="11"/>
  <c r="AA170" i="11"/>
  <c r="Z170" i="11"/>
  <c r="AA169" i="11"/>
  <c r="Z169" i="11"/>
  <c r="AA168" i="11"/>
  <c r="Z168" i="11"/>
  <c r="AA167" i="11"/>
  <c r="Z167" i="11"/>
  <c r="AA166" i="11"/>
  <c r="Z166" i="11"/>
  <c r="AA165" i="11"/>
  <c r="Z165" i="11"/>
  <c r="X162" i="11"/>
  <c r="AA161" i="11"/>
  <c r="Z161" i="11"/>
  <c r="AA160" i="11"/>
  <c r="Z160" i="11"/>
  <c r="X156" i="11"/>
  <c r="AD156" i="11" s="1"/>
  <c r="AA155" i="11"/>
  <c r="Z155" i="11"/>
  <c r="AA153" i="11"/>
  <c r="Z153" i="11"/>
  <c r="AA152" i="11"/>
  <c r="Z152" i="11"/>
  <c r="AA151" i="11"/>
  <c r="Z151" i="11"/>
  <c r="AA148" i="11"/>
  <c r="Z148" i="11"/>
  <c r="AA147" i="11"/>
  <c r="Z147" i="11"/>
  <c r="X143" i="11"/>
  <c r="AD143" i="11" s="1"/>
  <c r="AA142" i="11"/>
  <c r="Z142" i="11"/>
  <c r="AA141" i="11"/>
  <c r="Z141" i="11"/>
  <c r="AA140" i="11"/>
  <c r="Z140" i="11"/>
  <c r="X137" i="11"/>
  <c r="AD137" i="11" s="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X113" i="11"/>
  <c r="AD113" i="11" s="1"/>
  <c r="AA112" i="11"/>
  <c r="Z112" i="11"/>
  <c r="AA111" i="11"/>
  <c r="Z111" i="11"/>
  <c r="AA110" i="11"/>
  <c r="Z110" i="11"/>
  <c r="AA109" i="11"/>
  <c r="Z109" i="11"/>
  <c r="AA105" i="11"/>
  <c r="Z105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5" i="11"/>
  <c r="Z95" i="11"/>
  <c r="Z94" i="11"/>
  <c r="Y94" i="11"/>
  <c r="AA94" i="11" s="1"/>
  <c r="X94" i="11"/>
  <c r="X106" i="11" s="1"/>
  <c r="Z93" i="11"/>
  <c r="Y93" i="11"/>
  <c r="AA93" i="11" s="1"/>
  <c r="AA92" i="11"/>
  <c r="Z92" i="11"/>
  <c r="AA91" i="11"/>
  <c r="Z91" i="11"/>
  <c r="AA90" i="11"/>
  <c r="Z90" i="11"/>
  <c r="AA89" i="11"/>
  <c r="Z89" i="11"/>
  <c r="AA88" i="11"/>
  <c r="Z88" i="11"/>
  <c r="X84" i="11"/>
  <c r="AD84" i="11" s="1"/>
  <c r="AA83" i="11"/>
  <c r="Z83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X52" i="11"/>
  <c r="AD52" i="11" s="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X20" i="11"/>
  <c r="AD20" i="11" s="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AE93" i="11" l="1"/>
  <c r="AB178" i="11"/>
  <c r="AH178" i="11" s="1"/>
  <c r="AH157" i="11"/>
  <c r="AE94" i="11"/>
  <c r="AD94" i="11"/>
  <c r="X157" i="11"/>
  <c r="AD157" i="11" s="1"/>
  <c r="AJ157" i="11" l="1"/>
  <c r="AN157" i="11"/>
  <c r="AJ178" i="11"/>
  <c r="AN178" i="11"/>
  <c r="X178" i="11"/>
  <c r="AD178" i="11" s="1"/>
  <c r="K10" i="1" l="1"/>
  <c r="P105" i="9" l="1"/>
  <c r="N105" i="9"/>
  <c r="O105" i="9"/>
  <c r="N79" i="9" l="1"/>
  <c r="N80" i="9"/>
  <c r="P84" i="9" l="1"/>
  <c r="O84" i="9"/>
  <c r="N84" i="9"/>
  <c r="E84" i="9"/>
  <c r="T177" i="11" l="1"/>
  <c r="Z177" i="11" s="1"/>
  <c r="T162" i="11"/>
  <c r="T156" i="11"/>
  <c r="Z156" i="11" s="1"/>
  <c r="T143" i="11"/>
  <c r="Z143" i="11" s="1"/>
  <c r="T137" i="11"/>
  <c r="Z137" i="11" s="1"/>
  <c r="T113" i="11"/>
  <c r="Z113" i="11" s="1"/>
  <c r="T106" i="11"/>
  <c r="T84" i="11"/>
  <c r="Z84" i="11" s="1"/>
  <c r="T52" i="11"/>
  <c r="Z52" i="11" s="1"/>
  <c r="T20" i="11"/>
  <c r="Z20" i="11" s="1"/>
  <c r="I145" i="9"/>
  <c r="W176" i="11"/>
  <c r="V176" i="11"/>
  <c r="W175" i="11"/>
  <c r="V175" i="11"/>
  <c r="W174" i="11"/>
  <c r="V174" i="11"/>
  <c r="W173" i="11"/>
  <c r="V173" i="11"/>
  <c r="W172" i="11"/>
  <c r="V172" i="11"/>
  <c r="W171" i="11"/>
  <c r="V171" i="11"/>
  <c r="W170" i="11"/>
  <c r="V170" i="11"/>
  <c r="W169" i="11"/>
  <c r="V169" i="11"/>
  <c r="W168" i="11"/>
  <c r="V168" i="11"/>
  <c r="W167" i="11"/>
  <c r="V167" i="11"/>
  <c r="W166" i="11"/>
  <c r="V166" i="11"/>
  <c r="W165" i="11"/>
  <c r="V165" i="11"/>
  <c r="W161" i="11"/>
  <c r="V161" i="11"/>
  <c r="W160" i="11"/>
  <c r="V160" i="11"/>
  <c r="W155" i="11"/>
  <c r="V155" i="11"/>
  <c r="W153" i="11"/>
  <c r="V153" i="11"/>
  <c r="W152" i="11"/>
  <c r="V152" i="11"/>
  <c r="W151" i="11"/>
  <c r="V151" i="11"/>
  <c r="W148" i="11"/>
  <c r="V148" i="11"/>
  <c r="W147" i="11"/>
  <c r="V147" i="11"/>
  <c r="W142" i="11"/>
  <c r="V142" i="11"/>
  <c r="W141" i="11"/>
  <c r="V141" i="11"/>
  <c r="W140" i="11"/>
  <c r="V140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12" i="11"/>
  <c r="V112" i="11"/>
  <c r="W111" i="11"/>
  <c r="V111" i="11"/>
  <c r="W110" i="11"/>
  <c r="V110" i="11"/>
  <c r="W109" i="11"/>
  <c r="V109" i="11"/>
  <c r="W105" i="11"/>
  <c r="V105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5" i="11"/>
  <c r="V95" i="11"/>
  <c r="W94" i="11"/>
  <c r="V94" i="11"/>
  <c r="W93" i="11"/>
  <c r="V93" i="11"/>
  <c r="W92" i="11"/>
  <c r="V92" i="11"/>
  <c r="W91" i="11"/>
  <c r="V91" i="11"/>
  <c r="W90" i="11"/>
  <c r="V90" i="11"/>
  <c r="W89" i="11"/>
  <c r="V89" i="11"/>
  <c r="W88" i="11"/>
  <c r="V88" i="11"/>
  <c r="W83" i="11"/>
  <c r="V83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57" i="11" l="1"/>
  <c r="T178" i="11" s="1"/>
  <c r="Z178" i="11" s="1"/>
  <c r="P72" i="9"/>
  <c r="Z157" i="11" l="1"/>
  <c r="D183" i="9"/>
  <c r="D166" i="9"/>
  <c r="D145" i="9"/>
  <c r="D139" i="9"/>
  <c r="D114" i="9"/>
  <c r="D107" i="9"/>
  <c r="E105" i="9" s="1"/>
  <c r="D53" i="9"/>
  <c r="D21" i="9"/>
  <c r="E17" i="9" l="1"/>
  <c r="E18" i="9"/>
  <c r="E19" i="9"/>
  <c r="E20" i="9"/>
  <c r="D159" i="9"/>
  <c r="D184" i="9" s="1"/>
  <c r="P84" i="11"/>
  <c r="V84" i="11" s="1"/>
  <c r="P137" i="11"/>
  <c r="V137" i="11" s="1"/>
  <c r="P177" i="11" l="1"/>
  <c r="V177" i="11" s="1"/>
  <c r="P162" i="11"/>
  <c r="P156" i="11"/>
  <c r="V156" i="11" s="1"/>
  <c r="P143" i="11"/>
  <c r="V143" i="11" s="1"/>
  <c r="P113" i="11"/>
  <c r="V113" i="11" s="1"/>
  <c r="P106" i="11"/>
  <c r="P52" i="11"/>
  <c r="P20" i="11"/>
  <c r="V20" i="11" s="1"/>
  <c r="P157" i="11" l="1"/>
  <c r="V52" i="11"/>
  <c r="S176" i="11"/>
  <c r="R176" i="11"/>
  <c r="S175" i="11"/>
  <c r="R175" i="11"/>
  <c r="S174" i="11"/>
  <c r="R174" i="11"/>
  <c r="S173" i="11"/>
  <c r="R173" i="11"/>
  <c r="S172" i="11"/>
  <c r="R172" i="11"/>
  <c r="S171" i="11"/>
  <c r="R171" i="11"/>
  <c r="S170" i="11"/>
  <c r="R170" i="11"/>
  <c r="S169" i="11"/>
  <c r="R169" i="11"/>
  <c r="S168" i="11"/>
  <c r="R168" i="11"/>
  <c r="S167" i="11"/>
  <c r="R167" i="11"/>
  <c r="S166" i="11"/>
  <c r="R166" i="11"/>
  <c r="S165" i="11"/>
  <c r="R165" i="11"/>
  <c r="S161" i="11"/>
  <c r="R161" i="11"/>
  <c r="S160" i="11"/>
  <c r="R160" i="11"/>
  <c r="S155" i="11"/>
  <c r="R155" i="11"/>
  <c r="S153" i="11"/>
  <c r="R153" i="11"/>
  <c r="S152" i="11"/>
  <c r="R152" i="11"/>
  <c r="S151" i="11"/>
  <c r="R151" i="11"/>
  <c r="S148" i="11"/>
  <c r="R148" i="11"/>
  <c r="S147" i="11"/>
  <c r="R147" i="11"/>
  <c r="S142" i="11"/>
  <c r="R142" i="11"/>
  <c r="S141" i="11"/>
  <c r="R141" i="11"/>
  <c r="S140" i="11"/>
  <c r="R140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12" i="11"/>
  <c r="R112" i="11"/>
  <c r="S111" i="11"/>
  <c r="R111" i="11"/>
  <c r="S110" i="11"/>
  <c r="R110" i="11"/>
  <c r="S109" i="11"/>
  <c r="R109" i="11"/>
  <c r="S105" i="11"/>
  <c r="R105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5" i="11"/>
  <c r="R95" i="11"/>
  <c r="R93" i="11"/>
  <c r="S92" i="11"/>
  <c r="R92" i="11"/>
  <c r="S91" i="11"/>
  <c r="R91" i="11"/>
  <c r="S90" i="11"/>
  <c r="R90" i="11"/>
  <c r="S89" i="11"/>
  <c r="R89" i="11"/>
  <c r="S88" i="11"/>
  <c r="R88" i="11"/>
  <c r="S83" i="11"/>
  <c r="R83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78" i="11" l="1"/>
  <c r="V178" i="11" s="1"/>
  <c r="V157" i="11"/>
  <c r="L177" i="11"/>
  <c r="R177" i="11" s="1"/>
  <c r="L162" i="11"/>
  <c r="L156" i="11"/>
  <c r="R156" i="11" s="1"/>
  <c r="L143" i="11"/>
  <c r="R143" i="11" s="1"/>
  <c r="L137" i="11"/>
  <c r="R137" i="11" s="1"/>
  <c r="L113" i="11"/>
  <c r="R113" i="11" s="1"/>
  <c r="M94" i="11"/>
  <c r="S94" i="11" s="1"/>
  <c r="M93" i="11"/>
  <c r="S93" i="11" s="1"/>
  <c r="L94" i="11"/>
  <c r="R94" i="11" s="1"/>
  <c r="L84" i="11"/>
  <c r="R84" i="11" s="1"/>
  <c r="L52" i="11"/>
  <c r="R52" i="11" s="1"/>
  <c r="L20" i="11"/>
  <c r="R20" i="11" s="1"/>
  <c r="O176" i="11"/>
  <c r="N176" i="11"/>
  <c r="O175" i="11"/>
  <c r="N175" i="11"/>
  <c r="O174" i="11"/>
  <c r="N174" i="11"/>
  <c r="O173" i="11"/>
  <c r="N173" i="11"/>
  <c r="O172" i="11"/>
  <c r="N172" i="11"/>
  <c r="O171" i="11"/>
  <c r="N171" i="11"/>
  <c r="O170" i="11"/>
  <c r="N170" i="11"/>
  <c r="O169" i="11"/>
  <c r="N169" i="11"/>
  <c r="O168" i="11"/>
  <c r="N168" i="11"/>
  <c r="O167" i="11"/>
  <c r="N167" i="11"/>
  <c r="O166" i="11"/>
  <c r="N166" i="11"/>
  <c r="O165" i="11"/>
  <c r="N165" i="11"/>
  <c r="O161" i="11"/>
  <c r="N161" i="11"/>
  <c r="O160" i="11"/>
  <c r="N160" i="11"/>
  <c r="O155" i="11"/>
  <c r="N155" i="11"/>
  <c r="O153" i="11"/>
  <c r="N153" i="11"/>
  <c r="O152" i="11"/>
  <c r="N152" i="11"/>
  <c r="O151" i="11"/>
  <c r="N151" i="11"/>
  <c r="O148" i="11"/>
  <c r="N148" i="11"/>
  <c r="O147" i="11"/>
  <c r="N147" i="11"/>
  <c r="O142" i="11"/>
  <c r="N142" i="11"/>
  <c r="O141" i="11"/>
  <c r="N141" i="11"/>
  <c r="O140" i="11"/>
  <c r="N140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5" i="11"/>
  <c r="N115" i="11"/>
  <c r="O112" i="11"/>
  <c r="N112" i="11"/>
  <c r="O111" i="11"/>
  <c r="N111" i="11"/>
  <c r="O110" i="11"/>
  <c r="N110" i="11"/>
  <c r="O109" i="11"/>
  <c r="N109" i="11"/>
  <c r="O105" i="11"/>
  <c r="N105" i="11"/>
  <c r="O103" i="11"/>
  <c r="N103" i="11"/>
  <c r="O102" i="11"/>
  <c r="N102" i="11"/>
  <c r="O101" i="11"/>
  <c r="N101" i="11"/>
  <c r="O100" i="11"/>
  <c r="N100" i="11"/>
  <c r="O99" i="11"/>
  <c r="N99" i="11"/>
  <c r="O98" i="11"/>
  <c r="N98" i="11"/>
  <c r="O95" i="11"/>
  <c r="N95" i="11"/>
  <c r="O94" i="11"/>
  <c r="N94" i="11"/>
  <c r="N93" i="11"/>
  <c r="O92" i="11"/>
  <c r="N92" i="11"/>
  <c r="O91" i="11"/>
  <c r="N91" i="11"/>
  <c r="O90" i="11"/>
  <c r="N90" i="11"/>
  <c r="O89" i="11"/>
  <c r="N89" i="11"/>
  <c r="O88" i="11"/>
  <c r="N88" i="11"/>
  <c r="O83" i="11"/>
  <c r="N83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O93" i="11" l="1"/>
  <c r="L106" i="11"/>
  <c r="L157" i="11" s="1"/>
  <c r="R157" i="11" s="1"/>
  <c r="N31" i="9"/>
  <c r="N13" i="9"/>
  <c r="L178" i="11" l="1"/>
  <c r="R178" i="11" s="1"/>
  <c r="F89" i="11" l="1"/>
  <c r="J89" i="11"/>
  <c r="J88" i="11"/>
  <c r="F88" i="11"/>
  <c r="H177" i="11"/>
  <c r="N177" i="11" s="1"/>
  <c r="H162" i="11"/>
  <c r="H156" i="11"/>
  <c r="N156" i="11" s="1"/>
  <c r="H143" i="11"/>
  <c r="N143" i="11" s="1"/>
  <c r="H137" i="11"/>
  <c r="N137" i="11" s="1"/>
  <c r="H113" i="11"/>
  <c r="N113" i="11" s="1"/>
  <c r="H106" i="11"/>
  <c r="H84" i="11"/>
  <c r="N84" i="11" s="1"/>
  <c r="H52" i="11"/>
  <c r="N52" i="11" s="1"/>
  <c r="H20" i="11"/>
  <c r="N20" i="11" s="1"/>
  <c r="K176" i="11"/>
  <c r="J176" i="11"/>
  <c r="K175" i="11"/>
  <c r="J175" i="11"/>
  <c r="K174" i="11"/>
  <c r="J174" i="11"/>
  <c r="K173" i="11"/>
  <c r="J173" i="11"/>
  <c r="K172" i="11"/>
  <c r="J172" i="11"/>
  <c r="K171" i="11"/>
  <c r="J171" i="11"/>
  <c r="K170" i="11"/>
  <c r="J170" i="11"/>
  <c r="K169" i="11"/>
  <c r="J169" i="11"/>
  <c r="K168" i="11"/>
  <c r="J168" i="11"/>
  <c r="K167" i="11"/>
  <c r="J167" i="11"/>
  <c r="K166" i="11"/>
  <c r="J166" i="11"/>
  <c r="K165" i="11"/>
  <c r="J165" i="11"/>
  <c r="K161" i="11"/>
  <c r="J161" i="11"/>
  <c r="K160" i="11"/>
  <c r="J160" i="11"/>
  <c r="K155" i="11"/>
  <c r="J155" i="11"/>
  <c r="K153" i="11"/>
  <c r="J153" i="11"/>
  <c r="K152" i="11"/>
  <c r="J152" i="11"/>
  <c r="K151" i="11"/>
  <c r="J151" i="11"/>
  <c r="K148" i="11"/>
  <c r="J148" i="11"/>
  <c r="K147" i="11"/>
  <c r="J147" i="11"/>
  <c r="K142" i="11"/>
  <c r="J142" i="11"/>
  <c r="K141" i="11"/>
  <c r="J141" i="11"/>
  <c r="K140" i="11"/>
  <c r="J140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K112" i="11"/>
  <c r="J112" i="11"/>
  <c r="K111" i="11"/>
  <c r="J111" i="11"/>
  <c r="K110" i="11"/>
  <c r="J110" i="11"/>
  <c r="K109" i="11"/>
  <c r="J109" i="11"/>
  <c r="K105" i="11"/>
  <c r="J105" i="11"/>
  <c r="K103" i="11"/>
  <c r="J103" i="11"/>
  <c r="K102" i="11"/>
  <c r="J102" i="11"/>
  <c r="K101" i="11"/>
  <c r="J101" i="11"/>
  <c r="K100" i="11"/>
  <c r="J100" i="11"/>
  <c r="K99" i="11"/>
  <c r="J99" i="11"/>
  <c r="K98" i="11"/>
  <c r="J98" i="11"/>
  <c r="K95" i="11"/>
  <c r="J95" i="11"/>
  <c r="K94" i="11"/>
  <c r="J94" i="11"/>
  <c r="K93" i="11"/>
  <c r="J93" i="11"/>
  <c r="K92" i="11"/>
  <c r="J92" i="11"/>
  <c r="K91" i="11"/>
  <c r="J91" i="11"/>
  <c r="K90" i="11"/>
  <c r="J90" i="11"/>
  <c r="K89" i="11"/>
  <c r="K88" i="11"/>
  <c r="K83" i="11"/>
  <c r="J83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57" i="11" l="1"/>
  <c r="H178" i="11" l="1"/>
  <c r="N178" i="11" s="1"/>
  <c r="N157" i="11"/>
  <c r="E117" i="9" l="1"/>
  <c r="E125" i="9"/>
  <c r="E133" i="9"/>
  <c r="E126" i="9"/>
  <c r="E134" i="9"/>
  <c r="E119" i="9"/>
  <c r="E127" i="9"/>
  <c r="E135" i="9"/>
  <c r="E120" i="9"/>
  <c r="E128" i="9"/>
  <c r="E136" i="9"/>
  <c r="E121" i="9"/>
  <c r="E129" i="9"/>
  <c r="E137" i="9"/>
  <c r="E122" i="9"/>
  <c r="E130" i="9"/>
  <c r="E138" i="9"/>
  <c r="E123" i="9"/>
  <c r="E131" i="9"/>
  <c r="E124" i="9"/>
  <c r="E132" i="9"/>
  <c r="E118" i="9"/>
  <c r="D177" i="11"/>
  <c r="J177" i="11" s="1"/>
  <c r="D162" i="11"/>
  <c r="D156" i="11"/>
  <c r="J156" i="11" s="1"/>
  <c r="D143" i="11"/>
  <c r="J143" i="11" s="1"/>
  <c r="D137" i="11"/>
  <c r="J137" i="11" s="1"/>
  <c r="D113" i="11"/>
  <c r="J113" i="11" s="1"/>
  <c r="D106" i="11"/>
  <c r="D84" i="11"/>
  <c r="J84" i="11" s="1"/>
  <c r="D52" i="11"/>
  <c r="J52" i="11" s="1"/>
  <c r="D20" i="11"/>
  <c r="J20" i="11" s="1"/>
  <c r="D157" i="11" l="1"/>
  <c r="G176" i="11"/>
  <c r="F176" i="11"/>
  <c r="G175" i="11"/>
  <c r="F175" i="11"/>
  <c r="G174" i="11"/>
  <c r="F174" i="11"/>
  <c r="G173" i="11"/>
  <c r="F173" i="11"/>
  <c r="G172" i="11"/>
  <c r="F172" i="11"/>
  <c r="G171" i="11"/>
  <c r="F171" i="11"/>
  <c r="G170" i="11"/>
  <c r="F170" i="11"/>
  <c r="G169" i="11"/>
  <c r="F169" i="11"/>
  <c r="G168" i="11"/>
  <c r="F168" i="11"/>
  <c r="G167" i="11"/>
  <c r="F167" i="11"/>
  <c r="G166" i="11"/>
  <c r="F166" i="11"/>
  <c r="G165" i="11"/>
  <c r="F165" i="11"/>
  <c r="G161" i="11"/>
  <c r="F161" i="11"/>
  <c r="G160" i="11"/>
  <c r="F160" i="11"/>
  <c r="G155" i="11"/>
  <c r="F155" i="11"/>
  <c r="G153" i="11"/>
  <c r="F153" i="11"/>
  <c r="G152" i="11"/>
  <c r="F152" i="11"/>
  <c r="G151" i="11"/>
  <c r="F151" i="11"/>
  <c r="G148" i="11"/>
  <c r="F148" i="11"/>
  <c r="G147" i="11"/>
  <c r="F147" i="11"/>
  <c r="G142" i="11"/>
  <c r="F142" i="11"/>
  <c r="G141" i="11"/>
  <c r="F141" i="11"/>
  <c r="G140" i="11"/>
  <c r="F140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5" i="11"/>
  <c r="F115" i="11"/>
  <c r="G112" i="11"/>
  <c r="F112" i="11"/>
  <c r="G111" i="11"/>
  <c r="F111" i="11"/>
  <c r="G110" i="11"/>
  <c r="F110" i="11"/>
  <c r="G109" i="11"/>
  <c r="F109" i="11"/>
  <c r="G105" i="11"/>
  <c r="F105" i="11"/>
  <c r="G103" i="11"/>
  <c r="F103" i="11"/>
  <c r="G102" i="11"/>
  <c r="F102" i="11"/>
  <c r="G101" i="11"/>
  <c r="F101" i="11"/>
  <c r="G100" i="11"/>
  <c r="F100" i="11"/>
  <c r="G99" i="11"/>
  <c r="F99" i="11"/>
  <c r="G98" i="11"/>
  <c r="F98" i="11"/>
  <c r="G95" i="11"/>
  <c r="F95" i="11"/>
  <c r="G94" i="11"/>
  <c r="F94" i="11"/>
  <c r="G93" i="11"/>
  <c r="F93" i="11"/>
  <c r="G92" i="11"/>
  <c r="F92" i="11"/>
  <c r="G91" i="11"/>
  <c r="F91" i="11"/>
  <c r="G90" i="11"/>
  <c r="F90" i="11"/>
  <c r="G89" i="11"/>
  <c r="G88" i="11"/>
  <c r="G83" i="11"/>
  <c r="F83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J157" i="11" l="1"/>
  <c r="D178" i="11"/>
  <c r="J178" i="11" s="1"/>
  <c r="B177" i="11"/>
  <c r="B162" i="11"/>
  <c r="B156" i="11"/>
  <c r="B143" i="11"/>
  <c r="B137" i="11"/>
  <c r="B113" i="11"/>
  <c r="B106" i="11"/>
  <c r="B84" i="11"/>
  <c r="B52" i="11"/>
  <c r="B20" i="11"/>
  <c r="F113" i="11" l="1"/>
  <c r="F143" i="11"/>
  <c r="F137" i="11"/>
  <c r="F156" i="11"/>
  <c r="F52" i="11"/>
  <c r="F177" i="11"/>
  <c r="F20" i="11"/>
  <c r="F84" i="11"/>
  <c r="B157" i="11"/>
  <c r="F157" i="11" l="1"/>
  <c r="B178" i="11"/>
  <c r="F178" i="11" l="1"/>
  <c r="I183" i="9" l="1"/>
  <c r="J182" i="9" s="1"/>
  <c r="P82" i="9" l="1"/>
  <c r="O82" i="9"/>
  <c r="N82" i="9"/>
  <c r="E82" i="9" l="1"/>
  <c r="E75" i="9" l="1"/>
  <c r="N138" i="9" l="1"/>
  <c r="N133" i="9" l="1"/>
  <c r="N134" i="9"/>
  <c r="N32" i="9"/>
  <c r="N33" i="9"/>
  <c r="N93" i="9" l="1"/>
  <c r="N94" i="9"/>
  <c r="N42" i="9" l="1"/>
  <c r="P81" i="9" l="1"/>
  <c r="O81" i="9"/>
  <c r="N81" i="9"/>
  <c r="N154" i="9" l="1"/>
  <c r="O154" i="9"/>
  <c r="P154" i="9"/>
  <c r="E81" i="9" l="1"/>
  <c r="N132" i="9" l="1"/>
  <c r="AT135" i="11" l="1"/>
  <c r="AT130" i="11"/>
  <c r="AQ130" i="11"/>
  <c r="AS130" i="11" s="1"/>
  <c r="AT129" i="11"/>
  <c r="AS129" i="11"/>
  <c r="AT128" i="11"/>
  <c r="AS128" i="11"/>
  <c r="AT127" i="11"/>
  <c r="AS127" i="11"/>
  <c r="AT126" i="11"/>
  <c r="AS126" i="11"/>
  <c r="AT125" i="11"/>
  <c r="AS125" i="11"/>
  <c r="AT124" i="11"/>
  <c r="AS124" i="11"/>
  <c r="AT123" i="11"/>
  <c r="AS123" i="11"/>
  <c r="AT122" i="11"/>
  <c r="AS122" i="11"/>
  <c r="AT121" i="11"/>
  <c r="AS121" i="11"/>
  <c r="AT120" i="11"/>
  <c r="AS120" i="11"/>
  <c r="AT119" i="11"/>
  <c r="AQ119" i="11"/>
  <c r="AQ135" i="11" s="1"/>
  <c r="AS135" i="11" s="1"/>
  <c r="AT118" i="11"/>
  <c r="AQ118" i="11"/>
  <c r="AS118" i="11" s="1"/>
  <c r="AT114" i="11"/>
  <c r="AS114" i="11"/>
  <c r="AT113" i="11"/>
  <c r="AS113" i="11"/>
  <c r="AT112" i="11"/>
  <c r="AS112" i="11"/>
  <c r="AT111" i="11"/>
  <c r="AS111" i="11"/>
  <c r="AT110" i="11"/>
  <c r="AS110" i="11"/>
  <c r="AT109" i="11"/>
  <c r="AS109" i="11"/>
  <c r="AT108" i="11"/>
  <c r="AQ108" i="11"/>
  <c r="AS108" i="11" s="1"/>
  <c r="AT100" i="11"/>
  <c r="AS100" i="11"/>
  <c r="AT99" i="11"/>
  <c r="AS99" i="11"/>
  <c r="AT98" i="11"/>
  <c r="AS98" i="11"/>
  <c r="AT97" i="11"/>
  <c r="AS97" i="11"/>
  <c r="AT96" i="11"/>
  <c r="AS96" i="11"/>
  <c r="AT95" i="11"/>
  <c r="AS95" i="11"/>
  <c r="AT94" i="11"/>
  <c r="AS94" i="11"/>
  <c r="AT93" i="11"/>
  <c r="AS93" i="11"/>
  <c r="AT92" i="11"/>
  <c r="AS92" i="11"/>
  <c r="AT91" i="11"/>
  <c r="AS91" i="11"/>
  <c r="AT90" i="11"/>
  <c r="AQ90" i="11"/>
  <c r="AS90" i="11" s="1"/>
  <c r="AT88" i="11"/>
  <c r="AS88" i="11"/>
  <c r="AT84" i="11"/>
  <c r="AS84" i="11"/>
  <c r="AT69" i="11"/>
  <c r="AS69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9" i="11"/>
  <c r="AS59" i="11"/>
  <c r="AT57" i="11"/>
  <c r="AS57" i="11"/>
  <c r="AT56" i="11"/>
  <c r="AS56" i="11"/>
  <c r="AT55" i="11"/>
  <c r="AS55" i="11"/>
  <c r="AT54" i="11"/>
  <c r="AS54" i="11"/>
  <c r="AT52" i="11"/>
  <c r="AQ52" i="11"/>
  <c r="AS52" i="11" s="1"/>
  <c r="AT51" i="11"/>
  <c r="AS51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2" i="11"/>
  <c r="AS22" i="11"/>
  <c r="AT20" i="11"/>
  <c r="AQ20" i="11"/>
  <c r="AS20" i="11" s="1"/>
  <c r="AT19" i="11"/>
  <c r="AS19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P183" i="9"/>
  <c r="P182" i="9"/>
  <c r="O182" i="9"/>
  <c r="N182" i="9"/>
  <c r="E182" i="9"/>
  <c r="P181" i="9"/>
  <c r="O181" i="9"/>
  <c r="N181" i="9"/>
  <c r="E181" i="9"/>
  <c r="P180" i="9"/>
  <c r="O180" i="9"/>
  <c r="N180" i="9"/>
  <c r="E180" i="9"/>
  <c r="P179" i="9"/>
  <c r="O179" i="9"/>
  <c r="N179" i="9"/>
  <c r="E179" i="9"/>
  <c r="P178" i="9"/>
  <c r="O178" i="9"/>
  <c r="N178" i="9"/>
  <c r="E178" i="9"/>
  <c r="P177" i="9"/>
  <c r="O177" i="9"/>
  <c r="N177" i="9"/>
  <c r="E177" i="9"/>
  <c r="P176" i="9"/>
  <c r="O176" i="9"/>
  <c r="N176" i="9"/>
  <c r="E176" i="9"/>
  <c r="P175" i="9"/>
  <c r="O175" i="9"/>
  <c r="N175" i="9"/>
  <c r="E175" i="9"/>
  <c r="P174" i="9"/>
  <c r="O174" i="9"/>
  <c r="N174" i="9"/>
  <c r="E174" i="9"/>
  <c r="P173" i="9"/>
  <c r="O173" i="9"/>
  <c r="N173" i="9"/>
  <c r="E173" i="9"/>
  <c r="P172" i="9"/>
  <c r="O172" i="9"/>
  <c r="N172" i="9"/>
  <c r="E172" i="9"/>
  <c r="P171" i="9"/>
  <c r="O171" i="9"/>
  <c r="N171" i="9"/>
  <c r="E171" i="9"/>
  <c r="P166" i="9"/>
  <c r="I166" i="9"/>
  <c r="J164" i="9" s="1"/>
  <c r="P165" i="9"/>
  <c r="O165" i="9"/>
  <c r="N165" i="9"/>
  <c r="E165" i="9"/>
  <c r="P164" i="9"/>
  <c r="O164" i="9"/>
  <c r="N164" i="9"/>
  <c r="E164" i="9"/>
  <c r="P158" i="9"/>
  <c r="J157" i="9"/>
  <c r="P156" i="9"/>
  <c r="O156" i="9"/>
  <c r="N156" i="9"/>
  <c r="E156" i="9"/>
  <c r="P155" i="9"/>
  <c r="O155" i="9"/>
  <c r="N155" i="9"/>
  <c r="E155" i="9"/>
  <c r="E154" i="9"/>
  <c r="P153" i="9"/>
  <c r="O153" i="9"/>
  <c r="N153" i="9"/>
  <c r="E153" i="9"/>
  <c r="P150" i="9"/>
  <c r="O150" i="9"/>
  <c r="N150" i="9"/>
  <c r="E150" i="9"/>
  <c r="P149" i="9"/>
  <c r="O149" i="9"/>
  <c r="N149" i="9"/>
  <c r="E149" i="9"/>
  <c r="P145" i="9"/>
  <c r="P144" i="9"/>
  <c r="O144" i="9"/>
  <c r="N144" i="9"/>
  <c r="E144" i="9"/>
  <c r="P143" i="9"/>
  <c r="O143" i="9"/>
  <c r="N143" i="9"/>
  <c r="E143" i="9"/>
  <c r="P142" i="9"/>
  <c r="O142" i="9"/>
  <c r="N142" i="9"/>
  <c r="E142" i="9"/>
  <c r="P139" i="9"/>
  <c r="I139" i="9"/>
  <c r="J130" i="9" s="1"/>
  <c r="P138" i="9"/>
  <c r="O138" i="9"/>
  <c r="O137" i="9"/>
  <c r="N137" i="9"/>
  <c r="P136" i="9"/>
  <c r="O136" i="9"/>
  <c r="N136" i="9"/>
  <c r="P135" i="9"/>
  <c r="O135" i="9"/>
  <c r="N135" i="9"/>
  <c r="P134" i="9"/>
  <c r="O134" i="9"/>
  <c r="P133" i="9"/>
  <c r="O133" i="9"/>
  <c r="P132" i="9"/>
  <c r="O132" i="9"/>
  <c r="P131" i="9"/>
  <c r="O131" i="9"/>
  <c r="N131" i="9"/>
  <c r="P130" i="9"/>
  <c r="O130" i="9"/>
  <c r="N130" i="9"/>
  <c r="P129" i="9"/>
  <c r="O129" i="9"/>
  <c r="N129" i="9"/>
  <c r="P128" i="9"/>
  <c r="O128" i="9"/>
  <c r="N128" i="9"/>
  <c r="P127" i="9"/>
  <c r="O127" i="9"/>
  <c r="N127" i="9"/>
  <c r="P126" i="9"/>
  <c r="O126" i="9"/>
  <c r="N126" i="9"/>
  <c r="P125" i="9"/>
  <c r="O125" i="9"/>
  <c r="N125" i="9"/>
  <c r="P124" i="9"/>
  <c r="O124" i="9"/>
  <c r="N124" i="9"/>
  <c r="P123" i="9"/>
  <c r="O123" i="9"/>
  <c r="N123" i="9"/>
  <c r="P122" i="9"/>
  <c r="O122" i="9"/>
  <c r="N122" i="9"/>
  <c r="P121" i="9"/>
  <c r="O121" i="9"/>
  <c r="N121" i="9"/>
  <c r="P120" i="9"/>
  <c r="O120" i="9"/>
  <c r="N120" i="9"/>
  <c r="P119" i="9"/>
  <c r="O119" i="9"/>
  <c r="N119" i="9"/>
  <c r="P118" i="9"/>
  <c r="O118" i="9"/>
  <c r="N118" i="9"/>
  <c r="P117" i="9"/>
  <c r="O117" i="9"/>
  <c r="N117" i="9"/>
  <c r="P114" i="9"/>
  <c r="I114" i="9"/>
  <c r="P113" i="9"/>
  <c r="O113" i="9"/>
  <c r="N113" i="9"/>
  <c r="E113" i="9"/>
  <c r="P112" i="9"/>
  <c r="O112" i="9"/>
  <c r="N112" i="9"/>
  <c r="E112" i="9"/>
  <c r="P111" i="9"/>
  <c r="O111" i="9"/>
  <c r="N111" i="9"/>
  <c r="E111" i="9"/>
  <c r="P110" i="9"/>
  <c r="O110" i="9"/>
  <c r="N110" i="9"/>
  <c r="E110" i="9"/>
  <c r="P107" i="9"/>
  <c r="E100" i="9"/>
  <c r="P106" i="9"/>
  <c r="O106" i="9"/>
  <c r="P104" i="9"/>
  <c r="O104" i="9"/>
  <c r="N104" i="9"/>
  <c r="P103" i="9"/>
  <c r="O103" i="9"/>
  <c r="N103" i="9"/>
  <c r="P102" i="9"/>
  <c r="O102" i="9"/>
  <c r="N102" i="9"/>
  <c r="P101" i="9"/>
  <c r="O101" i="9"/>
  <c r="N101" i="9"/>
  <c r="P100" i="9"/>
  <c r="O100" i="9"/>
  <c r="N100" i="9"/>
  <c r="P99" i="9"/>
  <c r="O99" i="9"/>
  <c r="N99" i="9"/>
  <c r="O96" i="9"/>
  <c r="N96" i="9"/>
  <c r="P95" i="9"/>
  <c r="O95" i="9"/>
  <c r="N95" i="9"/>
  <c r="P94" i="9"/>
  <c r="O94" i="9"/>
  <c r="P93" i="9"/>
  <c r="O93" i="9"/>
  <c r="P92" i="9"/>
  <c r="O92" i="9"/>
  <c r="N92" i="9"/>
  <c r="P91" i="9"/>
  <c r="O91" i="9"/>
  <c r="N91" i="9"/>
  <c r="P90" i="9"/>
  <c r="O90" i="9"/>
  <c r="N90" i="9"/>
  <c r="P89" i="9"/>
  <c r="O89" i="9"/>
  <c r="N89" i="9"/>
  <c r="P85" i="9"/>
  <c r="J102" i="9"/>
  <c r="P83" i="9"/>
  <c r="O83" i="9"/>
  <c r="N83" i="9"/>
  <c r="E83" i="9"/>
  <c r="P80" i="9"/>
  <c r="O80" i="9"/>
  <c r="E80" i="9"/>
  <c r="P79" i="9"/>
  <c r="O79" i="9"/>
  <c r="E79" i="9"/>
  <c r="P78" i="9"/>
  <c r="O78" i="9"/>
  <c r="N78" i="9"/>
  <c r="E78" i="9"/>
  <c r="P77" i="9"/>
  <c r="O77" i="9"/>
  <c r="E77" i="9"/>
  <c r="P76" i="9"/>
  <c r="O76" i="9"/>
  <c r="N76" i="9"/>
  <c r="E76" i="9"/>
  <c r="P75" i="9"/>
  <c r="O75" i="9"/>
  <c r="N75" i="9"/>
  <c r="P74" i="9"/>
  <c r="O74" i="9"/>
  <c r="N74" i="9"/>
  <c r="E74" i="9"/>
  <c r="P73" i="9"/>
  <c r="O73" i="9"/>
  <c r="N73" i="9"/>
  <c r="E73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O59" i="9"/>
  <c r="N59" i="9"/>
  <c r="E59" i="9"/>
  <c r="P58" i="9"/>
  <c r="O58" i="9"/>
  <c r="N58" i="9"/>
  <c r="E58" i="9"/>
  <c r="P57" i="9"/>
  <c r="O57" i="9"/>
  <c r="N57" i="9"/>
  <c r="E57" i="9"/>
  <c r="P56" i="9"/>
  <c r="O56" i="9"/>
  <c r="N56" i="9"/>
  <c r="E56" i="9"/>
  <c r="P53" i="9"/>
  <c r="I53" i="9"/>
  <c r="P52" i="9"/>
  <c r="O52" i="9"/>
  <c r="N52" i="9"/>
  <c r="P51" i="9"/>
  <c r="O51" i="9"/>
  <c r="N51" i="9"/>
  <c r="P50" i="9"/>
  <c r="O50" i="9"/>
  <c r="N50" i="9"/>
  <c r="P49" i="9"/>
  <c r="O49" i="9"/>
  <c r="N49" i="9"/>
  <c r="P48" i="9"/>
  <c r="O48" i="9"/>
  <c r="N48" i="9"/>
  <c r="P47" i="9"/>
  <c r="O47" i="9"/>
  <c r="N47" i="9"/>
  <c r="P46" i="9"/>
  <c r="O46" i="9"/>
  <c r="N46" i="9"/>
  <c r="P45" i="9"/>
  <c r="O45" i="9"/>
  <c r="N45" i="9"/>
  <c r="P44" i="9"/>
  <c r="O44" i="9"/>
  <c r="N44" i="9"/>
  <c r="P43" i="9"/>
  <c r="O43" i="9"/>
  <c r="N43" i="9"/>
  <c r="P42" i="9"/>
  <c r="O42" i="9"/>
  <c r="P41" i="9"/>
  <c r="O41" i="9"/>
  <c r="N41" i="9"/>
  <c r="P40" i="9"/>
  <c r="O40" i="9"/>
  <c r="N40" i="9"/>
  <c r="P39" i="9"/>
  <c r="O39" i="9"/>
  <c r="N39" i="9"/>
  <c r="P38" i="9"/>
  <c r="O38" i="9"/>
  <c r="N38" i="9"/>
  <c r="P37" i="9"/>
  <c r="O37" i="9"/>
  <c r="N37" i="9"/>
  <c r="P36" i="9"/>
  <c r="O36" i="9"/>
  <c r="N36" i="9"/>
  <c r="P35" i="9"/>
  <c r="O35" i="9"/>
  <c r="N35" i="9"/>
  <c r="P34" i="9"/>
  <c r="O34" i="9"/>
  <c r="N34" i="9"/>
  <c r="P33" i="9"/>
  <c r="O33" i="9"/>
  <c r="P32" i="9"/>
  <c r="O32" i="9"/>
  <c r="P31" i="9"/>
  <c r="O31" i="9"/>
  <c r="P30" i="9"/>
  <c r="O30" i="9"/>
  <c r="N30" i="9"/>
  <c r="P29" i="9"/>
  <c r="O29" i="9"/>
  <c r="N29" i="9"/>
  <c r="P28" i="9"/>
  <c r="O28" i="9"/>
  <c r="N28" i="9"/>
  <c r="P27" i="9"/>
  <c r="O27" i="9"/>
  <c r="N27" i="9"/>
  <c r="P26" i="9"/>
  <c r="O26" i="9"/>
  <c r="N26" i="9"/>
  <c r="P25" i="9"/>
  <c r="O25" i="9"/>
  <c r="N25" i="9"/>
  <c r="P24" i="9"/>
  <c r="O24" i="9"/>
  <c r="N24" i="9"/>
  <c r="P21" i="9"/>
  <c r="I21" i="9"/>
  <c r="J6" i="9" s="1"/>
  <c r="P20" i="9"/>
  <c r="O20" i="9"/>
  <c r="N20" i="9"/>
  <c r="P19" i="9"/>
  <c r="O19" i="9"/>
  <c r="P18" i="9"/>
  <c r="O18" i="9"/>
  <c r="N18" i="9"/>
  <c r="P17" i="9"/>
  <c r="O17" i="9"/>
  <c r="N17" i="9"/>
  <c r="P16" i="9"/>
  <c r="O16" i="9"/>
  <c r="N16" i="9"/>
  <c r="P15" i="9"/>
  <c r="O15" i="9"/>
  <c r="N15" i="9"/>
  <c r="P14" i="9"/>
  <c r="O14" i="9"/>
  <c r="N14" i="9"/>
  <c r="P13" i="9"/>
  <c r="O13" i="9"/>
  <c r="P12" i="9"/>
  <c r="O12" i="9"/>
  <c r="N12" i="9"/>
  <c r="P11" i="9"/>
  <c r="O11" i="9"/>
  <c r="N11" i="9"/>
  <c r="P10" i="9"/>
  <c r="O10" i="9"/>
  <c r="N10" i="9"/>
  <c r="P9" i="9"/>
  <c r="O9" i="9"/>
  <c r="N9" i="9"/>
  <c r="P8" i="9"/>
  <c r="O8" i="9"/>
  <c r="N8" i="9"/>
  <c r="P7" i="9"/>
  <c r="O7" i="9"/>
  <c r="N7" i="9"/>
  <c r="P6" i="9"/>
  <c r="O6" i="9"/>
  <c r="N6" i="9"/>
  <c r="J82" i="9" l="1"/>
  <c r="J84" i="9"/>
  <c r="J112" i="9"/>
  <c r="J66" i="9"/>
  <c r="J7" i="9"/>
  <c r="J15" i="9"/>
  <c r="J16" i="9"/>
  <c r="J17" i="9"/>
  <c r="J18" i="9"/>
  <c r="J11" i="9"/>
  <c r="J19" i="9"/>
  <c r="J12" i="9"/>
  <c r="J20" i="9"/>
  <c r="J13" i="9"/>
  <c r="J14" i="9"/>
  <c r="J8" i="9"/>
  <c r="J9" i="9"/>
  <c r="J10" i="9"/>
  <c r="J29" i="9"/>
  <c r="J45" i="9"/>
  <c r="J24" i="9"/>
  <c r="J31" i="9"/>
  <c r="J41" i="9"/>
  <c r="J30" i="9"/>
  <c r="J25" i="9"/>
  <c r="J26" i="9"/>
  <c r="J37" i="9"/>
  <c r="J32" i="9"/>
  <c r="J27" i="9"/>
  <c r="J42" i="9"/>
  <c r="J33" i="9"/>
  <c r="J39" i="9"/>
  <c r="J34" i="9"/>
  <c r="J36" i="9"/>
  <c r="J40" i="9"/>
  <c r="J35" i="9"/>
  <c r="J143" i="9"/>
  <c r="J144" i="9"/>
  <c r="J181" i="9"/>
  <c r="J64" i="9"/>
  <c r="J72" i="9"/>
  <c r="J80" i="9"/>
  <c r="J65" i="9"/>
  <c r="J73" i="9"/>
  <c r="J81" i="9"/>
  <c r="J83" i="9"/>
  <c r="J67" i="9"/>
  <c r="J75" i="9"/>
  <c r="J63" i="9"/>
  <c r="J68" i="9"/>
  <c r="J76" i="9"/>
  <c r="J69" i="9"/>
  <c r="J77" i="9"/>
  <c r="J70" i="9"/>
  <c r="J78" i="9"/>
  <c r="J71" i="9"/>
  <c r="J79" i="9"/>
  <c r="J74" i="9"/>
  <c r="J133" i="9"/>
  <c r="J134" i="9"/>
  <c r="J48" i="9"/>
  <c r="J173" i="9"/>
  <c r="J153" i="9"/>
  <c r="J154" i="9"/>
  <c r="J165" i="9"/>
  <c r="J51" i="9"/>
  <c r="J180" i="9"/>
  <c r="AS119" i="11"/>
  <c r="N166" i="9"/>
  <c r="R166" i="9"/>
  <c r="J135" i="9"/>
  <c r="J132" i="9"/>
  <c r="E104" i="9"/>
  <c r="E91" i="9"/>
  <c r="E95" i="9"/>
  <c r="E89" i="9"/>
  <c r="E93" i="9"/>
  <c r="E101" i="9"/>
  <c r="E103" i="9"/>
  <c r="E99" i="9"/>
  <c r="E106" i="9"/>
  <c r="E85" i="9"/>
  <c r="E90" i="9"/>
  <c r="E92" i="9"/>
  <c r="E94" i="9"/>
  <c r="E96" i="9"/>
  <c r="E102" i="9"/>
  <c r="J113" i="9"/>
  <c r="J110" i="9"/>
  <c r="J111" i="9"/>
  <c r="N114" i="9"/>
  <c r="N145" i="9"/>
  <c r="J174" i="9"/>
  <c r="J177" i="9"/>
  <c r="J176" i="9"/>
  <c r="J179" i="9"/>
  <c r="J172" i="9"/>
  <c r="J175" i="9"/>
  <c r="R184" i="9"/>
  <c r="J171" i="9"/>
  <c r="J178" i="9"/>
  <c r="N183" i="9"/>
  <c r="J122" i="9"/>
  <c r="J136" i="9"/>
  <c r="J117" i="9"/>
  <c r="J138" i="9"/>
  <c r="J129" i="9"/>
  <c r="J131" i="9"/>
  <c r="J124" i="9"/>
  <c r="J46" i="9"/>
  <c r="J49" i="9"/>
  <c r="J57" i="9"/>
  <c r="J56" i="9"/>
  <c r="J58" i="9"/>
  <c r="J142" i="9"/>
  <c r="J123" i="9"/>
  <c r="J137" i="9"/>
  <c r="J120" i="9"/>
  <c r="J121" i="9"/>
  <c r="J128" i="9"/>
  <c r="J118" i="9"/>
  <c r="J126" i="9"/>
  <c r="J125" i="9"/>
  <c r="N139" i="9"/>
  <c r="J119" i="9"/>
  <c r="J127" i="9"/>
  <c r="J59" i="9"/>
  <c r="J61" i="9"/>
  <c r="J60" i="9"/>
  <c r="N85" i="9"/>
  <c r="J62" i="9"/>
  <c r="J50" i="9"/>
  <c r="J38" i="9"/>
  <c r="J47" i="9"/>
  <c r="N53" i="9"/>
  <c r="J28" i="9"/>
  <c r="J44" i="9"/>
  <c r="J52" i="9"/>
  <c r="J43" i="9"/>
  <c r="N21" i="9"/>
  <c r="N158" i="9"/>
  <c r="J156" i="9"/>
  <c r="J155" i="9"/>
  <c r="J150" i="9"/>
  <c r="J149" i="9"/>
  <c r="E21" i="9" l="1"/>
  <c r="E53" i="9"/>
  <c r="E158" i="9"/>
  <c r="E139" i="9"/>
  <c r="E114" i="9"/>
  <c r="E145" i="9"/>
  <c r="E107" i="9"/>
  <c r="P96" i="9" l="1"/>
  <c r="P59" i="9"/>
  <c r="P137" i="9"/>
  <c r="N106" i="9"/>
  <c r="I159" i="9"/>
  <c r="J139" i="9" s="1"/>
  <c r="I107" i="9"/>
  <c r="J104" i="9" s="1"/>
  <c r="I184" i="9" l="1"/>
  <c r="J99" i="9"/>
  <c r="J90" i="9"/>
  <c r="J95" i="9"/>
  <c r="J107" i="9"/>
  <c r="J21" i="9"/>
  <c r="J92" i="9"/>
  <c r="J106" i="9"/>
  <c r="J101" i="9"/>
  <c r="J158" i="9"/>
  <c r="N107" i="9"/>
  <c r="J100" i="9"/>
  <c r="J85" i="9"/>
  <c r="J93" i="9"/>
  <c r="J145" i="9"/>
  <c r="J103" i="9"/>
  <c r="J91" i="9"/>
  <c r="J53" i="9"/>
  <c r="R159" i="9"/>
  <c r="J114" i="9"/>
  <c r="N159" i="9"/>
  <c r="J94" i="9"/>
  <c r="J89" i="9"/>
  <c r="J105" i="9"/>
  <c r="J96" i="9"/>
</calcChain>
</file>

<file path=xl/sharedStrings.xml><?xml version="1.0" encoding="utf-8"?>
<sst xmlns="http://schemas.openxmlformats.org/spreadsheetml/2006/main" count="695" uniqueCount="279">
  <si>
    <t>EQUITY BASED FUNDS</t>
  </si>
  <si>
    <t>Total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</si>
  <si>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</si>
  <si>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</si>
  <si>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</si>
  <si>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</si>
  <si>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</si>
  <si>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</si>
  <si>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</si>
  <si>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</si>
  <si>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</si>
  <si>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</si>
  <si>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</si>
  <si>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</si>
  <si>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</si>
  <si>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</si>
  <si>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</si>
  <si>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</si>
  <si>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</si>
  <si>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</si>
  <si>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</si>
  <si>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</si>
  <si>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</si>
  <si>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</si>
  <si>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</si>
  <si>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</si>
  <si>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</si>
  <si>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</si>
  <si>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</si>
  <si>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</si>
  <si>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</si>
  <si>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</si>
  <si>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</si>
  <si>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</si>
  <si>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</si>
  <si>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</si>
  <si>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</si>
  <si>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</si>
  <si>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</si>
  <si>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</si>
  <si>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</si>
  <si>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</si>
  <si>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</si>
  <si>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</si>
  <si>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</si>
  <si>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</si>
  <si>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</si>
  <si>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</si>
  <si>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</si>
  <si>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</si>
  <si>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</si>
  <si>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</si>
  <si>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</si>
  <si>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Investment One Funds Management Limited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</si>
  <si>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</si>
  <si>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</si>
  <si>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</si>
  <si>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</si>
  <si>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</si>
  <si>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</si>
  <si>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</si>
  <si>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</si>
  <si>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</si>
  <si>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</si>
  <si>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</si>
  <si>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</si>
  <si>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</si>
  <si>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</si>
  <si>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</si>
  <si>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</si>
  <si>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</si>
  <si>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</si>
  <si>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</si>
  <si>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</si>
  <si>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</si>
  <si>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</si>
  <si>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</si>
  <si>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</si>
  <si>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</si>
  <si>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</si>
  <si>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</si>
  <si>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</si>
  <si>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</si>
  <si>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</si>
  <si>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</si>
  <si>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</si>
  <si>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</si>
  <si>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</si>
  <si>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</si>
  <si>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</si>
  <si>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</si>
  <si>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</si>
  <si>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</si>
  <si>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</si>
  <si>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</si>
  <si>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</si>
  <si>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</si>
  <si>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</si>
  <si>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</si>
  <si>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</si>
  <si>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</si>
  <si>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</si>
  <si>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</si>
  <si>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</si>
  <si>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</si>
  <si>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</si>
  <si>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</si>
  <si>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</si>
  <si>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</si>
  <si>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</si>
  <si>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</si>
  <si>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</si>
  <si>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</si>
  <si>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</si>
  <si>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</si>
  <si>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</si>
  <si>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</si>
  <si>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</si>
  <si>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</si>
  <si>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</si>
  <si>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</si>
  <si>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</si>
  <si>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</si>
  <si>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</si>
  <si>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</si>
  <si>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</si>
  <si>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</si>
  <si>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</si>
  <si>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</si>
  <si>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</si>
  <si>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</si>
  <si>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</si>
  <si>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</si>
  <si>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</si>
  <si>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</si>
  <si>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</si>
  <si>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</si>
  <si>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</si>
  <si>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</si>
  <si>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</si>
  <si>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</si>
  <si>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</si>
  <si>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</si>
  <si>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</si>
  <si>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</si>
  <si>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</si>
  <si>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</si>
  <si>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</si>
  <si>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</si>
  <si>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</si>
  <si>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</si>
  <si>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</si>
  <si>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</si>
  <si>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</si>
  <si>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</si>
  <si>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</si>
  <si>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</si>
  <si>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</si>
  <si>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</si>
  <si>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</si>
  <si>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</si>
  <si>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</si>
  <si>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</si>
  <si>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</si>
  <si>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</si>
  <si>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</si>
  <si>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</si>
  <si>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</si>
  <si>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</si>
  <si>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</si>
  <si>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</si>
  <si>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</si>
  <si>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</si>
  <si>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</si>
  <si>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</si>
  <si>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</si>
  <si>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</si>
  <si>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</si>
  <si>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</si>
  <si>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</si>
  <si>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</si>
  <si>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</si>
  <si>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</si>
  <si>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</si>
  <si>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</si>
  <si>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</si>
  <si>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</si>
  <si>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</si>
  <si>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</si>
  <si>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</si>
  <si>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</si>
  <si>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</si>
  <si>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</si>
  <si>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</si>
  <si>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</si>
  <si>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</si>
  <si>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</si>
  <si>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</si>
  <si>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</si>
  <si>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</si>
  <si>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</si>
  <si>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</si>
  <si>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</si>
  <si>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</si>
  <si>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</si>
  <si>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</si>
  <si>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</si>
  <si>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</si>
  <si>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</si>
  <si>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</si>
  <si>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</si>
  <si>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Balanced Strategy Fund (Zenith Equity)</t>
  </si>
  <si>
    <t>FBN Balanced Fund</t>
  </si>
  <si>
    <t>FBN Bond Fund (FBN Fixed Income Fund)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</si>
  <si>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</si>
  <si>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</si>
  <si>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</si>
  <si>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</si>
  <si>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</si>
  <si>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</si>
  <si>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</si>
  <si>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</si>
  <si>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</si>
  <si>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</si>
  <si>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Stanbic IBTC Infrastructure Fund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</si>
  <si>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</si>
  <si>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</si>
  <si>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</si>
  <si>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</si>
  <si>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</si>
  <si>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</si>
  <si>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</si>
  <si>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</si>
  <si>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</si>
  <si>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</si>
  <si>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</si>
  <si>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Eurobond Fund (Retail)</t>
  </si>
  <si>
    <t>FBN Eurobond Fund (Institutional)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</si>
  <si>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</si>
  <si>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</si>
  <si>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</si>
  <si>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</si>
  <si>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</si>
  <si>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</si>
  <si>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</si>
  <si>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</si>
  <si>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</si>
  <si>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</si>
  <si>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MARKET CAPITALIZATION OF EXCHANGE TRADED FUNDS</t>
  </si>
  <si>
    <t>Women's Balanced Fund (Gender/Diversity)</t>
  </si>
  <si>
    <t>Nigerian Bond Fund</t>
  </si>
  <si>
    <t>FBN Dollar Fund (FBN Eurobond) - Retail</t>
  </si>
  <si>
    <t>FBN Dollar Fund (FBN Eurobond ) - Institutional</t>
  </si>
  <si>
    <t>BALANCED FUNDS</t>
  </si>
  <si>
    <t>Cordros Fixed Income Fund</t>
  </si>
  <si>
    <t>Greenwich ALPHA ETF</t>
  </si>
  <si>
    <t>NAV and Unit Price as at Week Ended April 14, 2022</t>
  </si>
  <si>
    <t>NAV and Unit Price as at Week Ended April 22, 2022</t>
  </si>
  <si>
    <t>NAV and Unit Price as at Week Ended April 29, 2022</t>
  </si>
  <si>
    <t>Nigeria Real Estate Investment Trust</t>
  </si>
  <si>
    <t>NAV and Unit Price as at Week Ended May 6, 2022</t>
  </si>
  <si>
    <t>NAV and Unit Price as at Week Ended May 13, 2022</t>
  </si>
  <si>
    <t>Stanbic IBTC Nigerian Equity Fund</t>
  </si>
  <si>
    <t>NAV and Unit Price as at Week Ended May 20, 2022</t>
  </si>
  <si>
    <t xml:space="preserve"> 277.22 </t>
  </si>
  <si>
    <t>ARM Short Term Bond Fund</t>
  </si>
  <si>
    <t>74a</t>
  </si>
  <si>
    <t>74b</t>
  </si>
  <si>
    <t>AXA Mansard Dollar Bond Fund</t>
  </si>
  <si>
    <t>NAV and Unit Price as at Week Ended May 27, 2022</t>
  </si>
  <si>
    <t>NAV and Unit Price as at Week Ended June 3, 2022</t>
  </si>
  <si>
    <t>NET ASSET VALUES AND UNIT PRICES OF COLLECTIVE INVESTMENT SCHEMES AS AT WEEK ENDED JUNE 10, 2022</t>
  </si>
  <si>
    <t>NAV, Unit Price and Yield as at Week Ended June 10, 2022</t>
  </si>
  <si>
    <t>CapitalTrust Halal Fixed Income Fund</t>
  </si>
  <si>
    <t>                          1.49 </t>
  </si>
  <si>
    <t>CapitalTrust Investments &amp; Asset Management Ltd.</t>
  </si>
  <si>
    <t>The chart above shows that Money Market Fund category has 42.69% share of the Total NAV, followed by Bond/Fixed Income Fund with 29.28%, Dollar Fund (Eurobonds and Fixed Income) at 19.84%, Real Estate Investment Trust at 3.22%.  Next is Balanced Fund at 2.23%, Shari'ah Compliant Fund at 1.33%, Equity Fund at 1.20% and Ethical Fund at 0.21%.</t>
  </si>
  <si>
    <t>NAV and Unit Price as at Week Ended June 10, 2022</t>
  </si>
  <si>
    <t>NAV, Unit Price and Yield as at Week Ended June 3,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</si>
</sst>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</numFmts>
  <fonts count="87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9.5"/>
      <color rgb="FF000000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183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4" fillId="0" borderId="12" applyNumberFormat="0" applyFill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6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49" fillId="17" borderId="15" applyNumberFormat="0" applyAlignment="0" applyProtection="0"/>
    <xf numFmtId="0" fontId="50" fillId="18" borderId="16" applyNumberFormat="0" applyAlignment="0" applyProtection="0"/>
    <xf numFmtId="0" fontId="51" fillId="18" borderId="15" applyNumberFormat="0" applyAlignment="0" applyProtection="0"/>
    <xf numFmtId="0" fontId="52" fillId="0" borderId="17" applyNumberFormat="0" applyFill="0" applyAlignment="0" applyProtection="0"/>
    <xf numFmtId="0" fontId="53" fillId="19" borderId="18" applyNumberFormat="0" applyAlignment="0" applyProtection="0"/>
    <xf numFmtId="0" fontId="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58" fillId="0" borderId="0"/>
    <xf numFmtId="0" fontId="59" fillId="0" borderId="0" applyNumberFormat="0" applyFill="0" applyBorder="0" applyAlignment="0" applyProtection="0"/>
    <xf numFmtId="0" fontId="48" fillId="16" borderId="0" applyNumberFormat="0" applyBorder="0" applyAlignment="0" applyProtection="0"/>
    <xf numFmtId="0" fontId="55" fillId="24" borderId="0" applyNumberFormat="0" applyBorder="0" applyAlignment="0" applyProtection="0"/>
    <xf numFmtId="0" fontId="55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6" borderId="0" applyNumberFormat="0" applyBorder="0" applyAlignment="0" applyProtection="0"/>
    <xf numFmtId="0" fontId="55" fillId="40" borderId="0" applyNumberFormat="0" applyBorder="0" applyAlignment="0" applyProtection="0"/>
    <xf numFmtId="0" fontId="55" fillId="44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60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56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48" fillId="16" borderId="0" applyNumberFormat="0" applyBorder="0" applyAlignment="0" applyProtection="0"/>
    <xf numFmtId="0" fontId="55" fillId="24" borderId="0" applyNumberFormat="0" applyBorder="0" applyAlignment="0" applyProtection="0"/>
    <xf numFmtId="0" fontId="55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6" borderId="0" applyNumberFormat="0" applyBorder="0" applyAlignment="0" applyProtection="0"/>
    <xf numFmtId="0" fontId="55" fillId="40" borderId="0" applyNumberFormat="0" applyBorder="0" applyAlignment="0" applyProtection="0"/>
    <xf numFmtId="0" fontId="55" fillId="44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5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6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3" fillId="0" borderId="0"/>
    <xf numFmtId="0" fontId="75" fillId="0" borderId="0" applyNumberFormat="0" applyFill="0" applyBorder="0" applyAlignment="0" applyProtection="0"/>
    <xf numFmtId="0" fontId="48" fillId="16" borderId="0" applyNumberFormat="0" applyBorder="0" applyAlignment="0" applyProtection="0"/>
    <xf numFmtId="0" fontId="5" fillId="20" borderId="19" applyNumberFormat="0" applyFont="0" applyAlignment="0" applyProtection="0"/>
    <xf numFmtId="0" fontId="55" fillId="24" borderId="0" applyNumberFormat="0" applyBorder="0" applyAlignment="0" applyProtection="0"/>
    <xf numFmtId="0" fontId="55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6" borderId="0" applyNumberFormat="0" applyBorder="0" applyAlignment="0" applyProtection="0"/>
    <xf numFmtId="0" fontId="55" fillId="40" borderId="0" applyNumberFormat="0" applyBorder="0" applyAlignment="0" applyProtection="0"/>
    <xf numFmtId="0" fontId="55" fillId="44" borderId="0" applyNumberFormat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56" fillId="0" borderId="0" applyFont="0" applyFill="0" applyBorder="0" applyAlignment="0" applyProtection="0"/>
    <xf numFmtId="0" fontId="58" fillId="0" borderId="0"/>
    <xf numFmtId="0" fontId="58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81" fillId="0" borderId="0">
      <alignment vertical="top"/>
    </xf>
    <xf numFmtId="0" fontId="81" fillId="0" borderId="0">
      <alignment vertical="top"/>
    </xf>
    <xf numFmtId="0" fontId="56" fillId="0" borderId="0">
      <alignment wrapText="1"/>
    </xf>
    <xf numFmtId="0" fontId="58" fillId="0" borderId="0"/>
    <xf numFmtId="0" fontId="5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2" fillId="0" borderId="0"/>
    <xf numFmtId="164" fontId="56" fillId="0" borderId="0" applyFont="0" applyFill="0" applyBorder="0" applyAlignment="0" applyProtection="0"/>
    <xf numFmtId="0" fontId="83" fillId="49" borderId="0" applyNumberFormat="0" applyBorder="0" applyAlignment="0" applyProtection="0"/>
    <xf numFmtId="0" fontId="84" fillId="17" borderId="15" applyNumberFormat="0" applyAlignment="0" applyProtection="0"/>
    <xf numFmtId="0" fontId="85" fillId="18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26">
    <xf numFmtId="0" fontId="0" fillId="0" borderId="0" xfId="0"/>
    <xf numFmtId="166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6" fontId="5" fillId="0" borderId="0" xfId="6" applyNumberFormat="1" applyFont="1" applyBorder="1"/>
    <xf numFmtId="165" fontId="14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6" borderId="1" xfId="2" applyNumberFormat="1" applyFont="1" applyFill="1" applyBorder="1" applyAlignment="1">
      <alignment horizontal="right" vertical="center" wrapText="1"/>
    </xf>
    <xf numFmtId="165" fontId="2" fillId="9" borderId="1" xfId="2" applyNumberFormat="1" applyFont="1" applyFill="1" applyBorder="1" applyAlignment="1">
      <alignment horizontal="right" vertical="center" wrapText="1"/>
    </xf>
    <xf numFmtId="4" fontId="18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20" fillId="9" borderId="1" xfId="0" applyNumberFormat="1" applyFont="1" applyFill="1" applyBorder="1" applyAlignment="1">
      <alignment vertical="center"/>
    </xf>
    <xf numFmtId="10" fontId="14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20" fillId="9" borderId="1" xfId="2" applyFont="1" applyFill="1" applyBorder="1" applyAlignment="1">
      <alignment horizontal="right" vertical="center"/>
    </xf>
    <xf numFmtId="0" fontId="20" fillId="9" borderId="1" xfId="0" applyFont="1" applyFill="1" applyBorder="1" applyAlignment="1">
      <alignment vertical="center"/>
    </xf>
    <xf numFmtId="4" fontId="20" fillId="9" borderId="1" xfId="0" applyNumberFormat="1" applyFont="1" applyFill="1" applyBorder="1" applyAlignment="1">
      <alignment vertical="center" wrapText="1"/>
    </xf>
    <xf numFmtId="2" fontId="20" fillId="9" borderId="1" xfId="0" applyNumberFormat="1" applyFont="1" applyFill="1" applyBorder="1" applyAlignment="1">
      <alignment vertical="center" wrapText="1"/>
    </xf>
    <xf numFmtId="4" fontId="20" fillId="9" borderId="1" xfId="2" applyNumberFormat="1" applyFont="1" applyFill="1" applyBorder="1" applyAlignment="1">
      <alignment horizontal="right" vertical="center"/>
    </xf>
    <xf numFmtId="165" fontId="21" fillId="9" borderId="1" xfId="1" applyNumberFormat="1" applyFont="1" applyFill="1" applyBorder="1" applyAlignment="1">
      <alignment horizontal="right" vertical="center"/>
    </xf>
    <xf numFmtId="4" fontId="21" fillId="9" borderId="1" xfId="1" applyNumberFormat="1" applyFont="1" applyFill="1" applyBorder="1" applyAlignment="1">
      <alignment horizontal="right" vertical="center"/>
    </xf>
    <xf numFmtId="165" fontId="20" fillId="9" borderId="1" xfId="2" applyFont="1" applyFill="1" applyBorder="1" applyAlignment="1">
      <alignment vertical="center"/>
    </xf>
    <xf numFmtId="165" fontId="20" fillId="9" borderId="1" xfId="2" applyFont="1" applyFill="1" applyBorder="1" applyAlignment="1">
      <alignment vertical="center" wrapText="1"/>
    </xf>
    <xf numFmtId="165" fontId="18" fillId="9" borderId="1" xfId="2" applyFont="1" applyFill="1" applyBorder="1" applyAlignment="1">
      <alignment horizontal="right" vertical="center" wrapText="1"/>
    </xf>
    <xf numFmtId="4" fontId="18" fillId="9" borderId="1" xfId="2" applyNumberFormat="1" applyFont="1" applyFill="1" applyBorder="1" applyAlignment="1">
      <alignment vertical="center" wrapText="1"/>
    </xf>
    <xf numFmtId="4" fontId="20" fillId="9" borderId="1" xfId="0" applyNumberFormat="1" applyFont="1" applyFill="1" applyBorder="1" applyAlignment="1">
      <alignment horizontal="right" vertical="center"/>
    </xf>
    <xf numFmtId="4" fontId="18" fillId="9" borderId="1" xfId="0" applyNumberFormat="1" applyFont="1" applyFill="1" applyBorder="1" applyAlignment="1">
      <alignment horizontal="right" vertical="center"/>
    </xf>
    <xf numFmtId="4" fontId="18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20" fillId="9" borderId="1" xfId="0" applyNumberFormat="1" applyFont="1" applyFill="1" applyBorder="1" applyAlignment="1">
      <alignment vertical="center"/>
    </xf>
    <xf numFmtId="4" fontId="20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20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2" fillId="9" borderId="1" xfId="0" applyNumberFormat="1" applyFont="1" applyFill="1" applyBorder="1" applyAlignment="1">
      <alignment vertical="center"/>
    </xf>
    <xf numFmtId="0" fontId="22" fillId="9" borderId="1" xfId="0" applyFont="1" applyFill="1" applyBorder="1" applyAlignment="1">
      <alignment vertical="center"/>
    </xf>
    <xf numFmtId="165" fontId="20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8" fillId="9" borderId="1" xfId="2" applyFont="1" applyFill="1" applyBorder="1" applyAlignment="1">
      <alignment horizontal="right" vertical="center"/>
    </xf>
    <xf numFmtId="165" fontId="18" fillId="0" borderId="1" xfId="2" applyFont="1" applyBorder="1" applyAlignment="1">
      <alignment horizontal="right" vertical="center" wrapText="1"/>
    </xf>
    <xf numFmtId="4" fontId="18" fillId="0" borderId="1" xfId="2" applyNumberFormat="1" applyFont="1" applyBorder="1" applyAlignment="1">
      <alignment horizontal="right" vertical="center" wrapText="1"/>
    </xf>
    <xf numFmtId="0" fontId="18" fillId="13" borderId="1" xfId="0" applyFont="1" applyFill="1" applyBorder="1" applyAlignment="1">
      <alignment horizontal="center" vertical="center"/>
    </xf>
    <xf numFmtId="0" fontId="18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6" fillId="4" borderId="5" xfId="0" applyFont="1" applyFill="1" applyBorder="1" applyAlignment="1">
      <alignment horizontal="right" vertical="center" wrapText="1"/>
    </xf>
    <xf numFmtId="165" fontId="16" fillId="9" borderId="2" xfId="2" applyFont="1" applyFill="1" applyBorder="1" applyAlignment="1">
      <alignment horizontal="right" vertical="center" wrapText="1"/>
    </xf>
    <xf numFmtId="4" fontId="18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5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165" fontId="1" fillId="6" borderId="1" xfId="2" applyFont="1" applyFill="1" applyBorder="1" applyAlignment="1">
      <alignment horizontal="right"/>
    </xf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14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0" quotePrefix="1" applyNumberFormat="1" applyFont="1" applyAlignment="1">
      <alignment horizontal="center"/>
    </xf>
    <xf numFmtId="165" fontId="8" fillId="0" borderId="0" xfId="0" applyNumberFormat="1" applyFont="1"/>
    <xf numFmtId="165" fontId="8" fillId="0" borderId="0" xfId="2" applyFont="1"/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8" fillId="0" borderId="1" xfId="0" applyFont="1" applyBorder="1"/>
    <xf numFmtId="16" fontId="8" fillId="6" borderId="1" xfId="0" applyNumberFormat="1" applyFont="1" applyFill="1" applyBorder="1"/>
    <xf numFmtId="0" fontId="0" fillId="0" borderId="1" xfId="0" applyFont="1" applyBorder="1"/>
    <xf numFmtId="4" fontId="0" fillId="6" borderId="1" xfId="0" applyNumberFormat="1" applyFont="1" applyFill="1" applyBorder="1"/>
    <xf numFmtId="165" fontId="35" fillId="6" borderId="1" xfId="2" applyFont="1" applyFill="1" applyBorder="1" applyAlignment="1">
      <alignment horizontal="right" vertical="top" wrapText="1"/>
    </xf>
    <xf numFmtId="4" fontId="33" fillId="6" borderId="1" xfId="0" applyNumberFormat="1" applyFont="1" applyFill="1" applyBorder="1" applyAlignment="1">
      <alignment horizontal="right"/>
    </xf>
    <xf numFmtId="0" fontId="36" fillId="3" borderId="1" xfId="0" applyFont="1" applyFill="1" applyBorder="1"/>
    <xf numFmtId="165" fontId="36" fillId="3" borderId="1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4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4" fontId="1" fillId="6" borderId="1" xfId="2" applyNumberFormat="1" applyFont="1" applyFill="1" applyBorder="1" applyAlignment="1">
      <alignment horizontal="right" wrapText="1"/>
    </xf>
    <xf numFmtId="165" fontId="0" fillId="0" borderId="0" xfId="2" applyFont="1"/>
    <xf numFmtId="3" fontId="23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4" fillId="0" borderId="0" xfId="0" applyFont="1" applyAlignment="1"/>
    <xf numFmtId="0" fontId="62" fillId="0" borderId="0" xfId="0" applyFont="1" applyBorder="1"/>
    <xf numFmtId="0" fontId="62" fillId="0" borderId="0" xfId="0" applyFont="1" applyAlignment="1">
      <alignment horizontal="right"/>
    </xf>
    <xf numFmtId="4" fontId="63" fillId="0" borderId="0" xfId="0" applyNumberFormat="1" applyFont="1"/>
    <xf numFmtId="0" fontId="35" fillId="0" borderId="0" xfId="0" applyFont="1"/>
    <xf numFmtId="0" fontId="65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1" fillId="6" borderId="0" xfId="0" applyFont="1" applyFill="1" applyBorder="1" applyAlignment="1">
      <alignment vertical="center"/>
    </xf>
    <xf numFmtId="0" fontId="17" fillId="6" borderId="0" xfId="0" applyFont="1" applyFill="1" applyBorder="1" applyAlignment="1">
      <alignment horizontal="center" vertical="center" wrapText="1"/>
    </xf>
    <xf numFmtId="0" fontId="31" fillId="6" borderId="0" xfId="0" applyFont="1" applyFill="1" applyBorder="1" applyAlignment="1">
      <alignment horizontal="center" vertical="center" wrapText="1"/>
    </xf>
    <xf numFmtId="4" fontId="31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7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4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5" fillId="6" borderId="0" xfId="0" applyNumberFormat="1" applyFont="1" applyFill="1" applyBorder="1"/>
    <xf numFmtId="0" fontId="25" fillId="6" borderId="0" xfId="0" applyFont="1" applyFill="1" applyBorder="1" applyAlignment="1">
      <alignment vertical="top" wrapText="1"/>
    </xf>
    <xf numFmtId="0" fontId="14" fillId="6" borderId="0" xfId="0" applyFont="1" applyFill="1" applyBorder="1"/>
    <xf numFmtId="4" fontId="14" fillId="6" borderId="0" xfId="0" applyNumberFormat="1" applyFont="1" applyFill="1" applyBorder="1"/>
    <xf numFmtId="165" fontId="31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4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3" fillId="6" borderId="0" xfId="0" applyNumberFormat="1" applyFont="1" applyFill="1" applyBorder="1" applyAlignment="1">
      <alignment horizontal="justify" vertical="center" wrapText="1"/>
    </xf>
    <xf numFmtId="0" fontId="33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7" fillId="6" borderId="0" xfId="0" quotePrefix="1" applyFont="1" applyFill="1" applyBorder="1" applyAlignment="1">
      <alignment horizontal="center"/>
    </xf>
    <xf numFmtId="10" fontId="66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70" fillId="6" borderId="0" xfId="2" applyFont="1" applyFill="1" applyBorder="1"/>
    <xf numFmtId="4" fontId="37" fillId="6" borderId="11" xfId="0" applyNumberFormat="1" applyFont="1" applyFill="1" applyBorder="1" applyAlignment="1">
      <alignment vertical="center" wrapText="1"/>
    </xf>
    <xf numFmtId="4" fontId="37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9" fontId="10" fillId="6" borderId="0" xfId="6" applyFont="1" applyFill="1" applyBorder="1"/>
    <xf numFmtId="4" fontId="2" fillId="6" borderId="0" xfId="0" applyNumberFormat="1" applyFont="1" applyFill="1" applyBorder="1" applyAlignment="1">
      <alignment wrapText="1"/>
    </xf>
    <xf numFmtId="0" fontId="31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1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9" fillId="6" borderId="0" xfId="2" applyNumberFormat="1" applyFont="1" applyFill="1" applyBorder="1" applyAlignment="1"/>
    <xf numFmtId="0" fontId="32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7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7" fillId="6" borderId="0" xfId="0" applyFont="1" applyFill="1" applyBorder="1" applyAlignment="1">
      <alignment horizontal="center" vertical="top" wrapText="1"/>
    </xf>
    <xf numFmtId="4" fontId="30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3" fillId="6" borderId="0" xfId="0" applyFont="1" applyFill="1" applyBorder="1" applyAlignment="1">
      <alignment vertical="center" wrapText="1"/>
    </xf>
    <xf numFmtId="4" fontId="29" fillId="6" borderId="0" xfId="0" applyNumberFormat="1" applyFont="1" applyFill="1" applyBorder="1"/>
    <xf numFmtId="4" fontId="72" fillId="6" borderId="0" xfId="0" applyNumberFormat="1" applyFont="1" applyFill="1" applyBorder="1"/>
    <xf numFmtId="0" fontId="0" fillId="6" borderId="0" xfId="0" applyFill="1" applyBorder="1"/>
    <xf numFmtId="0" fontId="25" fillId="6" borderId="0" xfId="0" applyFont="1" applyFill="1" applyBorder="1"/>
    <xf numFmtId="0" fontId="37" fillId="6" borderId="0" xfId="0" applyFont="1" applyFill="1" applyBorder="1"/>
    <xf numFmtId="0" fontId="37" fillId="6" borderId="0" xfId="0" applyFont="1" applyFill="1" applyBorder="1" applyAlignment="1">
      <alignment vertical="top" wrapText="1"/>
    </xf>
    <xf numFmtId="0" fontId="26" fillId="6" borderId="0" xfId="0" applyFont="1" applyFill="1" applyBorder="1" applyAlignment="1">
      <alignment wrapText="1"/>
    </xf>
    <xf numFmtId="0" fontId="71" fillId="6" borderId="0" xfId="0" applyFont="1" applyFill="1" applyBorder="1" applyAlignment="1">
      <alignment vertical="center"/>
    </xf>
    <xf numFmtId="4" fontId="71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2" fillId="6" borderId="0" xfId="0" applyFont="1" applyFill="1" applyBorder="1" applyAlignment="1">
      <alignment vertical="center" wrapText="1"/>
    </xf>
    <xf numFmtId="0" fontId="27" fillId="6" borderId="0" xfId="0" applyFont="1" applyFill="1" applyBorder="1" applyAlignment="1">
      <alignment vertical="top"/>
    </xf>
    <xf numFmtId="4" fontId="41" fillId="6" borderId="0" xfId="0" applyNumberFormat="1" applyFont="1" applyFill="1" applyBorder="1"/>
    <xf numFmtId="0" fontId="28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8" fillId="6" borderId="0" xfId="0" applyFont="1" applyFill="1" applyBorder="1"/>
    <xf numFmtId="4" fontId="37" fillId="6" borderId="0" xfId="0" applyNumberFormat="1" applyFont="1" applyFill="1" applyBorder="1"/>
    <xf numFmtId="0" fontId="43" fillId="6" borderId="0" xfId="0" applyFont="1" applyFill="1" applyBorder="1"/>
    <xf numFmtId="4" fontId="43" fillId="6" borderId="0" xfId="0" applyNumberFormat="1" applyFont="1" applyFill="1" applyBorder="1" applyAlignment="1">
      <alignment vertical="center" wrapText="1"/>
    </xf>
    <xf numFmtId="0" fontId="37" fillId="6" borderId="0" xfId="0" applyFont="1" applyFill="1" applyBorder="1" applyAlignment="1">
      <alignment vertical="center"/>
    </xf>
    <xf numFmtId="0" fontId="13" fillId="6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7" fillId="6" borderId="0" xfId="0" applyFont="1" applyFill="1" applyBorder="1" applyAlignment="1">
      <alignment vertical="center" wrapText="1"/>
    </xf>
    <xf numFmtId="0" fontId="38" fillId="6" borderId="0" xfId="0" applyFont="1" applyFill="1" applyBorder="1" applyAlignment="1">
      <alignment wrapText="1"/>
    </xf>
    <xf numFmtId="4" fontId="37" fillId="6" borderId="0" xfId="0" applyNumberFormat="1" applyFont="1" applyFill="1" applyBorder="1" applyAlignment="1">
      <alignment vertical="center" wrapText="1"/>
    </xf>
    <xf numFmtId="4" fontId="37" fillId="6" borderId="0" xfId="0" applyNumberFormat="1" applyFont="1" applyFill="1" applyBorder="1" applyAlignment="1">
      <alignment vertical="center"/>
    </xf>
    <xf numFmtId="0" fontId="11" fillId="6" borderId="0" xfId="0" applyFont="1" applyFill="1" applyBorder="1" applyAlignment="1">
      <alignment horizontal="center" vertical="top" wrapText="1"/>
    </xf>
    <xf numFmtId="0" fontId="12" fillId="6" borderId="0" xfId="0" applyFont="1" applyFill="1" applyBorder="1" applyAlignment="1">
      <alignment horizontal="center" vertical="top" wrapText="1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3" fillId="45" borderId="1" xfId="0" applyFont="1" applyFill="1" applyBorder="1" applyAlignment="1">
      <alignment horizontal="center" vertical="top"/>
    </xf>
    <xf numFmtId="0" fontId="13" fillId="45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5" fillId="0" borderId="0" xfId="0" applyFont="1" applyBorder="1"/>
    <xf numFmtId="4" fontId="55" fillId="0" borderId="0" xfId="0" applyNumberFormat="1" applyFont="1"/>
    <xf numFmtId="0" fontId="2" fillId="45" borderId="1" xfId="0" applyFont="1" applyFill="1" applyBorder="1" applyAlignment="1">
      <alignment horizontal="center" vertical="center"/>
    </xf>
    <xf numFmtId="0" fontId="2" fillId="45" borderId="1" xfId="0" applyFont="1" applyFill="1" applyBorder="1" applyAlignment="1">
      <alignment horizontal="center" vertical="center" wrapText="1"/>
    </xf>
    <xf numFmtId="0" fontId="2" fillId="45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4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4" fillId="4" borderId="6" xfId="0" applyFont="1" applyFill="1" applyBorder="1" applyAlignment="1">
      <alignment vertical="center" wrapText="1"/>
    </xf>
    <xf numFmtId="0" fontId="74" fillId="4" borderId="6" xfId="0" applyFont="1" applyFill="1" applyBorder="1" applyAlignment="1">
      <alignment horizontal="center" vertical="center" wrapText="1"/>
    </xf>
    <xf numFmtId="0" fontId="74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4" fillId="8" borderId="1" xfId="6" applyNumberFormat="1" applyFont="1" applyFill="1" applyBorder="1" applyAlignment="1">
      <alignment horizontal="center" vertical="top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" fillId="6" borderId="1" xfId="2" applyFont="1" applyFill="1" applyBorder="1" applyAlignment="1">
      <alignment horizontal="right" wrapText="1"/>
    </xf>
    <xf numFmtId="165" fontId="10" fillId="6" borderId="1" xfId="2" applyFont="1" applyFill="1" applyBorder="1"/>
    <xf numFmtId="165" fontId="10" fillId="0" borderId="0" xfId="2" applyFont="1" applyBorder="1"/>
    <xf numFmtId="4" fontId="41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0" fontId="1" fillId="48" borderId="1" xfId="6" applyNumberFormat="1" applyFont="1" applyFill="1" applyBorder="1" applyAlignment="1">
      <alignment horizontal="center"/>
    </xf>
    <xf numFmtId="10" fontId="1" fillId="48" borderId="1" xfId="6" applyNumberFormat="1" applyFont="1" applyFill="1" applyBorder="1" applyAlignment="1">
      <alignment horizontal="center" wrapText="1"/>
    </xf>
    <xf numFmtId="10" fontId="1" fillId="48" borderId="1" xfId="6" applyNumberFormat="1" applyFont="1" applyFill="1" applyBorder="1" applyAlignment="1">
      <alignment horizontal="center" vertical="top" wrapText="1"/>
    </xf>
    <xf numFmtId="10" fontId="1" fillId="48" borderId="1" xfId="6" quotePrefix="1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wrapText="1"/>
    </xf>
    <xf numFmtId="165" fontId="16" fillId="6" borderId="1" xfId="2" applyFont="1" applyFill="1" applyBorder="1" applyAlignment="1">
      <alignment horizontal="right" vertical="top" wrapText="1"/>
    </xf>
    <xf numFmtId="2" fontId="76" fillId="6" borderId="0" xfId="0" applyNumberFormat="1" applyFont="1" applyFill="1" applyBorder="1" applyAlignment="1">
      <alignment horizontal="center"/>
    </xf>
    <xf numFmtId="10" fontId="14" fillId="8" borderId="3" xfId="6" applyNumberFormat="1" applyFont="1" applyFill="1" applyBorder="1" applyAlignment="1">
      <alignment horizontal="center" vertical="top" wrapText="1"/>
    </xf>
    <xf numFmtId="0" fontId="14" fillId="8" borderId="1" xfId="0" applyFont="1" applyFill="1" applyBorder="1" applyAlignment="1">
      <alignment horizontal="center" vertical="top" wrapText="1"/>
    </xf>
    <xf numFmtId="0" fontId="14" fillId="8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 wrapText="1"/>
    </xf>
    <xf numFmtId="0" fontId="14" fillId="8" borderId="3" xfId="0" applyFont="1" applyFill="1" applyBorder="1" applyAlignment="1">
      <alignment horizontal="center" vertical="top" wrapText="1"/>
    </xf>
    <xf numFmtId="4" fontId="1" fillId="48" borderId="1" xfId="2" applyNumberFormat="1" applyFont="1" applyFill="1" applyBorder="1" applyAlignment="1">
      <alignment horizontal="center" vertical="top" wrapText="1"/>
    </xf>
    <xf numFmtId="165" fontId="14" fillId="6" borderId="1" xfId="2" applyFont="1" applyFill="1" applyBorder="1" applyAlignment="1">
      <alignment vertical="top"/>
    </xf>
    <xf numFmtId="0" fontId="14" fillId="6" borderId="1" xfId="0" applyFont="1" applyFill="1" applyBorder="1" applyAlignment="1">
      <alignment vertical="top"/>
    </xf>
    <xf numFmtId="0" fontId="14" fillId="6" borderId="1" xfId="0" applyFont="1" applyFill="1" applyBorder="1" applyAlignment="1">
      <alignment horizontal="center" vertical="top" wrapText="1"/>
    </xf>
    <xf numFmtId="165" fontId="77" fillId="6" borderId="1" xfId="2" applyFont="1" applyFill="1" applyBorder="1" applyAlignment="1">
      <alignment horizontal="right" vertical="top" wrapText="1"/>
    </xf>
    <xf numFmtId="165" fontId="77" fillId="7" borderId="1" xfId="2" applyFont="1" applyFill="1" applyBorder="1" applyAlignment="1">
      <alignment horizontal="right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center" vertical="top" wrapText="1"/>
    </xf>
    <xf numFmtId="0" fontId="78" fillId="0" borderId="0" xfId="0" applyFont="1" applyBorder="1"/>
    <xf numFmtId="0" fontId="23" fillId="0" borderId="0" xfId="0" applyFont="1"/>
    <xf numFmtId="9" fontId="23" fillId="0" borderId="0" xfId="6" applyFont="1" applyAlignment="1">
      <alignment horizontal="center"/>
    </xf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9" fontId="14" fillId="0" borderId="0" xfId="6" applyFont="1" applyBorder="1" applyAlignment="1">
      <alignment horizontal="center"/>
    </xf>
    <xf numFmtId="3" fontId="14" fillId="0" borderId="0" xfId="0" applyNumberFormat="1" applyFont="1" applyBorder="1"/>
    <xf numFmtId="165" fontId="14" fillId="0" borderId="0" xfId="2" applyFont="1" applyBorder="1"/>
    <xf numFmtId="0" fontId="14" fillId="0" borderId="0" xfId="0" applyFont="1" applyBorder="1" applyAlignment="1">
      <alignment wrapText="1"/>
    </xf>
    <xf numFmtId="3" fontId="14" fillId="0" borderId="0" xfId="0" applyNumberFormat="1" applyFont="1" applyBorder="1" applyAlignment="1">
      <alignment wrapText="1"/>
    </xf>
    <xf numFmtId="0" fontId="2" fillId="8" borderId="6" xfId="0" applyFont="1" applyFill="1" applyBorder="1" applyAlignment="1">
      <alignment vertical="top" wrapText="1"/>
    </xf>
    <xf numFmtId="0" fontId="13" fillId="8" borderId="1" xfId="0" applyFont="1" applyFill="1" applyBorder="1" applyAlignment="1">
      <alignment vertical="top" wrapText="1"/>
    </xf>
    <xf numFmtId="0" fontId="13" fillId="8" borderId="1" xfId="0" applyFont="1" applyFill="1" applyBorder="1" applyAlignment="1">
      <alignment horizontal="center" vertical="top"/>
    </xf>
    <xf numFmtId="0" fontId="13" fillId="8" borderId="1" xfId="0" applyFont="1" applyFill="1" applyBorder="1" applyAlignment="1">
      <alignment horizontal="center" vertical="top" wrapText="1"/>
    </xf>
    <xf numFmtId="9" fontId="13" fillId="8" borderId="1" xfId="6" applyFont="1" applyFill="1" applyBorder="1" applyAlignment="1">
      <alignment horizontal="center" vertical="top" wrapText="1"/>
    </xf>
    <xf numFmtId="165" fontId="13" fillId="8" borderId="1" xfId="2" applyFont="1" applyFill="1" applyBorder="1" applyAlignment="1">
      <alignment horizontal="center" vertical="top"/>
    </xf>
    <xf numFmtId="0" fontId="13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8" borderId="3" xfId="0" applyFont="1" applyFill="1" applyBorder="1" applyAlignment="1">
      <alignment horizontal="center" vertical="top" wrapText="1"/>
    </xf>
    <xf numFmtId="0" fontId="13" fillId="7" borderId="6" xfId="0" applyFont="1" applyFill="1" applyBorder="1" applyAlignment="1"/>
    <xf numFmtId="0" fontId="13" fillId="7" borderId="1" xfId="0" applyFont="1" applyFill="1" applyBorder="1" applyAlignment="1"/>
    <xf numFmtId="0" fontId="13" fillId="7" borderId="3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5" fontId="3" fillId="7" borderId="1" xfId="2" applyFont="1" applyFill="1" applyBorder="1" applyAlignment="1">
      <alignment horizontal="right" vertical="top" wrapText="1"/>
    </xf>
    <xf numFmtId="9" fontId="2" fillId="48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3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3" fillId="7" borderId="1" xfId="0" applyFont="1" applyFill="1" applyBorder="1" applyAlignment="1">
      <alignment horizontal="center" vertical="top"/>
    </xf>
    <xf numFmtId="0" fontId="13" fillId="7" borderId="1" xfId="0" applyFont="1" applyFill="1" applyBorder="1" applyAlignment="1">
      <alignment vertical="top"/>
    </xf>
    <xf numFmtId="0" fontId="13" fillId="7" borderId="1" xfId="0" applyFont="1" applyFill="1" applyBorder="1" applyAlignment="1">
      <alignment horizontal="center" vertical="top" wrapText="1"/>
    </xf>
    <xf numFmtId="9" fontId="13" fillId="7" borderId="1" xfId="6" applyFont="1" applyFill="1" applyBorder="1" applyAlignment="1">
      <alignment horizontal="center" vertical="top" wrapText="1"/>
    </xf>
    <xf numFmtId="165" fontId="13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8" borderId="1" xfId="2" applyNumberFormat="1" applyFont="1" applyFill="1" applyBorder="1" applyAlignment="1">
      <alignment horizontal="center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10" fontId="13" fillId="8" borderId="3" xfId="6" applyNumberFormat="1" applyFont="1" applyFill="1" applyBorder="1" applyAlignment="1">
      <alignment horizontal="center" vertical="top" wrapText="1"/>
    </xf>
    <xf numFmtId="0" fontId="2" fillId="47" borderId="6" xfId="0" applyFont="1" applyFill="1" applyBorder="1" applyAlignment="1">
      <alignment horizontal="center" wrapText="1"/>
    </xf>
    <xf numFmtId="0" fontId="2" fillId="47" borderId="1" xfId="0" applyFont="1" applyFill="1" applyBorder="1" applyAlignment="1">
      <alignment wrapText="1"/>
    </xf>
    <xf numFmtId="0" fontId="2" fillId="47" borderId="1" xfId="0" applyFont="1" applyFill="1" applyBorder="1" applyAlignment="1">
      <alignment horizontal="right" vertical="center"/>
    </xf>
    <xf numFmtId="165" fontId="2" fillId="47" borderId="1" xfId="2" applyFont="1" applyFill="1" applyBorder="1" applyAlignment="1">
      <alignment horizontal="right" vertical="center" wrapText="1"/>
    </xf>
    <xf numFmtId="10" fontId="2" fillId="47" borderId="1" xfId="2" applyNumberFormat="1" applyFont="1" applyFill="1" applyBorder="1" applyAlignment="1">
      <alignment horizontal="right" vertical="center" wrapText="1"/>
    </xf>
    <xf numFmtId="4" fontId="2" fillId="47" borderId="1" xfId="2" applyNumberFormat="1" applyFont="1" applyFill="1" applyBorder="1" applyAlignment="1">
      <alignment horizontal="right" vertical="center" wrapText="1"/>
    </xf>
    <xf numFmtId="9" fontId="2" fillId="47" borderId="1" xfId="6" applyFont="1" applyFill="1" applyBorder="1" applyAlignment="1">
      <alignment horizontal="center" vertical="center" wrapText="1"/>
    </xf>
    <xf numFmtId="4" fontId="2" fillId="47" borderId="1" xfId="2" applyNumberFormat="1" applyFont="1" applyFill="1" applyBorder="1" applyAlignment="1">
      <alignment horizontal="center" vertical="center" wrapText="1"/>
    </xf>
    <xf numFmtId="10" fontId="13" fillId="47" borderId="1" xfId="6" applyNumberFormat="1" applyFont="1" applyFill="1" applyBorder="1" applyAlignment="1">
      <alignment horizontal="center" vertical="top" wrapText="1"/>
    </xf>
    <xf numFmtId="10" fontId="13" fillId="47" borderId="3" xfId="6" applyNumberFormat="1" applyFont="1" applyFill="1" applyBorder="1" applyAlignment="1">
      <alignment horizontal="center" vertical="top" wrapText="1"/>
    </xf>
    <xf numFmtId="9" fontId="2" fillId="48" borderId="1" xfId="6" applyFont="1" applyFill="1" applyBorder="1" applyAlignment="1">
      <alignment horizontal="center"/>
    </xf>
    <xf numFmtId="165" fontId="2" fillId="48" borderId="1" xfId="0" applyNumberFormat="1" applyFont="1" applyFill="1" applyBorder="1" applyAlignment="1">
      <alignment horizontal="center"/>
    </xf>
    <xf numFmtId="4" fontId="2" fillId="48" borderId="1" xfId="2" applyNumberFormat="1" applyFont="1" applyFill="1" applyBorder="1" applyAlignment="1">
      <alignment horizontal="center"/>
    </xf>
    <xf numFmtId="10" fontId="2" fillId="48" borderId="1" xfId="6" applyNumberFormat="1" applyFont="1" applyFill="1" applyBorder="1" applyAlignment="1">
      <alignment horizontal="center" wrapText="1"/>
    </xf>
    <xf numFmtId="10" fontId="2" fillId="48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8" borderId="1" xfId="6" applyNumberFormat="1" applyFont="1" applyFill="1" applyBorder="1" applyAlignment="1">
      <alignment horizontal="center" vertical="top" wrapText="1"/>
    </xf>
    <xf numFmtId="0" fontId="13" fillId="6" borderId="6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top" wrapText="1"/>
    </xf>
    <xf numFmtId="0" fontId="0" fillId="0" borderId="0" xfId="0"/>
    <xf numFmtId="0" fontId="1" fillId="6" borderId="6" xfId="0" applyFont="1" applyFill="1" applyBorder="1" applyAlignment="1">
      <alignment horizontal="center" wrapText="1"/>
    </xf>
    <xf numFmtId="165" fontId="1" fillId="6" borderId="1" xfId="2" applyFont="1" applyFill="1" applyBorder="1" applyAlignment="1">
      <alignment wrapText="1"/>
    </xf>
    <xf numFmtId="0" fontId="2" fillId="0" borderId="1" xfId="0" applyFont="1" applyFill="1" applyBorder="1" applyAlignment="1">
      <alignment horizontal="right"/>
    </xf>
    <xf numFmtId="10" fontId="13" fillId="6" borderId="0" xfId="6" applyNumberFormat="1" applyFont="1" applyFill="1" applyBorder="1" applyAlignment="1">
      <alignment horizontal="right" vertical="top" wrapText="1"/>
    </xf>
    <xf numFmtId="165" fontId="35" fillId="6" borderId="1" xfId="2" applyFont="1" applyFill="1" applyBorder="1" applyAlignment="1">
      <alignment horizontal="right"/>
    </xf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4" fontId="86" fillId="0" borderId="0" xfId="0" applyNumberFormat="1" applyFont="1"/>
    <xf numFmtId="0" fontId="2" fillId="5" borderId="1" xfId="0" applyFont="1" applyFill="1" applyBorder="1" applyAlignment="1">
      <alignment horizontal="center" vertical="center" wrapText="1"/>
    </xf>
    <xf numFmtId="10" fontId="14" fillId="48" borderId="1" xfId="6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0" fontId="2" fillId="6" borderId="0" xfId="6" applyNumberFormat="1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wrapText="1"/>
    </xf>
    <xf numFmtId="0" fontId="14" fillId="6" borderId="1" xfId="0" applyFont="1" applyFill="1" applyBorder="1" applyAlignment="1">
      <alignment wrapText="1"/>
    </xf>
    <xf numFmtId="0" fontId="14" fillId="6" borderId="28" xfId="0" applyFont="1" applyFill="1" applyBorder="1" applyAlignment="1">
      <alignment horizontal="left" wrapText="1"/>
    </xf>
    <xf numFmtId="0" fontId="13" fillId="6" borderId="6" xfId="0" applyFont="1" applyFill="1" applyBorder="1" applyAlignment="1">
      <alignment horizontal="center" wrapText="1"/>
    </xf>
    <xf numFmtId="0" fontId="13" fillId="6" borderId="1" xfId="0" applyFont="1" applyFill="1" applyBorder="1"/>
    <xf numFmtId="0" fontId="38" fillId="6" borderId="0" xfId="0" applyFont="1" applyFill="1" applyBorder="1" applyAlignment="1">
      <alignment wrapText="1"/>
    </xf>
    <xf numFmtId="0" fontId="37" fillId="6" borderId="0" xfId="0" applyFont="1" applyFill="1" applyBorder="1" applyAlignment="1">
      <alignment vertical="center" wrapText="1"/>
    </xf>
    <xf numFmtId="4" fontId="37" fillId="6" borderId="0" xfId="0" applyNumberFormat="1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wrapText="1"/>
    </xf>
    <xf numFmtId="4" fontId="1" fillId="45" borderId="1" xfId="0" applyNumberFormat="1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74" fillId="45" borderId="6" xfId="0" applyFont="1" applyFill="1" applyBorder="1" applyAlignment="1">
      <alignment horizontal="center" wrapText="1"/>
    </xf>
    <xf numFmtId="0" fontId="74" fillId="45" borderId="1" xfId="0" applyFont="1" applyFill="1" applyBorder="1" applyAlignment="1">
      <alignment horizontal="center" wrapText="1"/>
    </xf>
    <xf numFmtId="0" fontId="74" fillId="45" borderId="3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74" fillId="45" borderId="6" xfId="0" applyFont="1" applyFill="1" applyBorder="1" applyAlignment="1">
      <alignment horizontal="center"/>
    </xf>
    <xf numFmtId="0" fontId="74" fillId="45" borderId="1" xfId="0" applyFont="1" applyFill="1" applyBorder="1" applyAlignment="1">
      <alignment horizontal="center"/>
    </xf>
    <xf numFmtId="0" fontId="74" fillId="45" borderId="3" xfId="0" applyFont="1" applyFill="1" applyBorder="1" applyAlignment="1">
      <alignment horizontal="center"/>
    </xf>
    <xf numFmtId="0" fontId="0" fillId="6" borderId="0" xfId="0" applyFill="1" applyBorder="1" applyAlignment="1">
      <alignment wrapText="1"/>
    </xf>
    <xf numFmtId="4" fontId="37" fillId="6" borderId="0" xfId="0" applyNumberFormat="1" applyFont="1" applyFill="1" applyBorder="1" applyAlignment="1">
      <alignment vertical="center"/>
    </xf>
    <xf numFmtId="0" fontId="38" fillId="6" borderId="0" xfId="0" applyFont="1" applyFill="1" applyBorder="1" applyAlignment="1">
      <alignment wrapText="1"/>
    </xf>
    <xf numFmtId="4" fontId="37" fillId="6" borderId="0" xfId="0" applyNumberFormat="1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top" wrapText="1"/>
    </xf>
    <xf numFmtId="0" fontId="13" fillId="7" borderId="3" xfId="0" applyFont="1" applyFill="1" applyBorder="1" applyAlignment="1">
      <alignment horizontal="center" vertical="top" wrapText="1"/>
    </xf>
    <xf numFmtId="0" fontId="80" fillId="46" borderId="6" xfId="0" applyFont="1" applyFill="1" applyBorder="1" applyAlignment="1">
      <alignment horizontal="center"/>
    </xf>
    <xf numFmtId="0" fontId="80" fillId="46" borderId="1" xfId="0" applyFont="1" applyFill="1" applyBorder="1" applyAlignment="1">
      <alignment horizontal="center"/>
    </xf>
    <xf numFmtId="0" fontId="80" fillId="46" borderId="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 wrapText="1"/>
    </xf>
    <xf numFmtId="0" fontId="1" fillId="6" borderId="25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0" fontId="14" fillId="6" borderId="24" xfId="0" applyFont="1" applyFill="1" applyBorder="1" applyAlignment="1">
      <alignment horizontal="center"/>
    </xf>
    <xf numFmtId="0" fontId="14" fillId="6" borderId="25" xfId="0" applyFont="1" applyFill="1" applyBorder="1" applyAlignment="1">
      <alignment horizontal="center"/>
    </xf>
    <xf numFmtId="0" fontId="14" fillId="6" borderId="26" xfId="0" applyFont="1" applyFill="1" applyBorder="1" applyAlignment="1">
      <alignment horizontal="center"/>
    </xf>
    <xf numFmtId="0" fontId="39" fillId="6" borderId="0" xfId="0" applyFont="1" applyFill="1" applyBorder="1" applyAlignment="1">
      <alignment wrapText="1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165" fontId="5" fillId="6" borderId="0" xfId="2" applyFont="1" applyFill="1" applyBorder="1" applyAlignment="1">
      <alignment horizontal="center"/>
    </xf>
    <xf numFmtId="0" fontId="37" fillId="6" borderId="0" xfId="0" applyFont="1" applyFill="1" applyBorder="1" applyAlignment="1">
      <alignment vertical="center" wrapText="1"/>
    </xf>
    <xf numFmtId="0" fontId="79" fillId="14" borderId="21" xfId="0" applyFont="1" applyFill="1" applyBorder="1" applyAlignment="1">
      <alignment horizontal="center"/>
    </xf>
    <xf numFmtId="0" fontId="79" fillId="14" borderId="22" xfId="0" applyFont="1" applyFill="1" applyBorder="1" applyAlignment="1">
      <alignment horizontal="center"/>
    </xf>
    <xf numFmtId="0" fontId="79" fillId="14" borderId="23" xfId="0" applyFont="1" applyFill="1" applyBorder="1" applyAlignment="1">
      <alignment horizontal="center"/>
    </xf>
    <xf numFmtId="0" fontId="74" fillId="45" borderId="6" xfId="0" applyFont="1" applyFill="1" applyBorder="1" applyAlignment="1">
      <alignment horizontal="center" vertical="top" wrapText="1"/>
    </xf>
    <xf numFmtId="0" fontId="74" fillId="45" borderId="1" xfId="0" applyFont="1" applyFill="1" applyBorder="1" applyAlignment="1">
      <alignment horizontal="center" vertical="top" wrapText="1"/>
    </xf>
    <xf numFmtId="0" fontId="74" fillId="45" borderId="3" xfId="0" applyFont="1" applyFill="1" applyBorder="1" applyAlignment="1">
      <alignment horizontal="center" vertical="top" wrapText="1"/>
    </xf>
    <xf numFmtId="0" fontId="14" fillId="6" borderId="24" xfId="0" applyFont="1" applyFill="1" applyBorder="1" applyAlignment="1">
      <alignment horizontal="center" vertical="top" wrapText="1"/>
    </xf>
    <xf numFmtId="0" fontId="14" fillId="6" borderId="25" xfId="0" applyFont="1" applyFill="1" applyBorder="1" applyAlignment="1">
      <alignment horizontal="center" vertical="top" wrapText="1"/>
    </xf>
    <xf numFmtId="0" fontId="14" fillId="6" borderId="26" xfId="0" applyFont="1" applyFill="1" applyBorder="1" applyAlignment="1">
      <alignment horizontal="center" vertical="top" wrapText="1"/>
    </xf>
    <xf numFmtId="0" fontId="13" fillId="7" borderId="27" xfId="0" applyFont="1" applyFill="1" applyBorder="1" applyAlignment="1">
      <alignment horizontal="center" vertical="top" wrapText="1"/>
    </xf>
    <xf numFmtId="0" fontId="13" fillId="7" borderId="28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64" fillId="0" borderId="0" xfId="0" applyFont="1" applyAlignment="1">
      <alignment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8" fillId="13" borderId="1" xfId="2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0" fillId="6" borderId="21" xfId="0" applyFont="1" applyFill="1" applyBorder="1" applyAlignment="1">
      <alignment horizontal="center"/>
    </xf>
    <xf numFmtId="0" fontId="40" fillId="6" borderId="22" xfId="0" applyFont="1" applyFill="1" applyBorder="1" applyAlignment="1">
      <alignment horizontal="center"/>
    </xf>
    <xf numFmtId="0" fontId="40" fillId="6" borderId="2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</cellXfs>
  <cellStyles count="13183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2" xfId="2902"/>
    <cellStyle name="Comma 10 2 2" xfId="10862"/>
    <cellStyle name="Comma 10 3" xfId="2337"/>
    <cellStyle name="Comma 10 4" xfId="10298"/>
    <cellStyle name="Comma 11" xfId="226"/>
    <cellStyle name="Comma 11 2" xfId="2941"/>
    <cellStyle name="Comma 11 2 2" xfId="10899"/>
    <cellStyle name="Comma 11 3" xfId="2373"/>
    <cellStyle name="Comma 11 4" xfId="10334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3" xfId="7730"/>
    <cellStyle name="Comma 12 2 2 2 3 2" xfId="12497"/>
    <cellStyle name="Comma 12 2 2 2 4" xfId="10002"/>
    <cellStyle name="Comma 12 2 2 2 4 2" xfId="13068"/>
    <cellStyle name="Comma 12 2 2 2 5" xfId="3398"/>
    <cellStyle name="Comma 12 2 2 2 5 2" xfId="11355"/>
    <cellStyle name="Comma 12 2 2 3" xfId="4323"/>
    <cellStyle name="Comma 12 2 2 3 2" xfId="11641"/>
    <cellStyle name="Comma 12 2 2 4" xfId="6595"/>
    <cellStyle name="Comma 12 2 2 4 2" xfId="12212"/>
    <cellStyle name="Comma 12 2 2 5" xfId="8867"/>
    <cellStyle name="Comma 12 2 2 5 2" xfId="12783"/>
    <cellStyle name="Comma 12 2 2 6" xfId="3113"/>
    <cellStyle name="Comma 12 2 2 6 2" xfId="11070"/>
    <cellStyle name="Comma 12 2 3" xfId="1584"/>
    <cellStyle name="Comma 12 2 3 2" xfId="5004"/>
    <cellStyle name="Comma 12 2 3 2 2" xfId="11812"/>
    <cellStyle name="Comma 12 2 3 3" xfId="7276"/>
    <cellStyle name="Comma 12 2 3 3 2" xfId="12383"/>
    <cellStyle name="Comma 12 2 3 4" xfId="9548"/>
    <cellStyle name="Comma 12 2 3 4 2" xfId="12954"/>
    <cellStyle name="Comma 12 2 3 5" xfId="3284"/>
    <cellStyle name="Comma 12 2 3 5 2" xfId="11241"/>
    <cellStyle name="Comma 12 2 4" xfId="3869"/>
    <cellStyle name="Comma 12 2 4 2" xfId="11527"/>
    <cellStyle name="Comma 12 2 5" xfId="6141"/>
    <cellStyle name="Comma 12 2 5 2" xfId="12098"/>
    <cellStyle name="Comma 12 2 6" xfId="8413"/>
    <cellStyle name="Comma 12 2 6 2" xfId="12669"/>
    <cellStyle name="Comma 12 2 7" xfId="2999"/>
    <cellStyle name="Comma 12 2 7 2" xfId="10956"/>
    <cellStyle name="Comma 12 3" xfId="1130"/>
    <cellStyle name="Comma 12 3 2" xfId="2265"/>
    <cellStyle name="Comma 12 3 2 2" xfId="5685"/>
    <cellStyle name="Comma 12 3 2 2 2" xfId="11983"/>
    <cellStyle name="Comma 12 3 2 3" xfId="7957"/>
    <cellStyle name="Comma 12 3 2 3 2" xfId="12554"/>
    <cellStyle name="Comma 12 3 2 4" xfId="10229"/>
    <cellStyle name="Comma 12 3 2 4 2" xfId="13125"/>
    <cellStyle name="Comma 12 3 2 5" xfId="3455"/>
    <cellStyle name="Comma 12 3 2 5 2" xfId="11412"/>
    <cellStyle name="Comma 12 3 3" xfId="4550"/>
    <cellStyle name="Comma 12 3 3 2" xfId="11698"/>
    <cellStyle name="Comma 12 3 4" xfId="6822"/>
    <cellStyle name="Comma 12 3 4 2" xfId="12269"/>
    <cellStyle name="Comma 12 3 5" xfId="9094"/>
    <cellStyle name="Comma 12 3 5 2" xfId="12840"/>
    <cellStyle name="Comma 12 3 6" xfId="3170"/>
    <cellStyle name="Comma 12 3 6 2" xfId="11127"/>
    <cellStyle name="Comma 12 4" xfId="676"/>
    <cellStyle name="Comma 12 4 2" xfId="1811"/>
    <cellStyle name="Comma 12 4 2 2" xfId="5231"/>
    <cellStyle name="Comma 12 4 2 2 2" xfId="11869"/>
    <cellStyle name="Comma 12 4 2 3" xfId="7503"/>
    <cellStyle name="Comma 12 4 2 3 2" xfId="12440"/>
    <cellStyle name="Comma 12 4 2 4" xfId="9775"/>
    <cellStyle name="Comma 12 4 2 4 2" xfId="13011"/>
    <cellStyle name="Comma 12 4 2 5" xfId="3341"/>
    <cellStyle name="Comma 12 4 2 5 2" xfId="11298"/>
    <cellStyle name="Comma 12 4 3" xfId="4096"/>
    <cellStyle name="Comma 12 4 3 2" xfId="11584"/>
    <cellStyle name="Comma 12 4 4" xfId="6368"/>
    <cellStyle name="Comma 12 4 4 2" xfId="12155"/>
    <cellStyle name="Comma 12 4 5" xfId="8640"/>
    <cellStyle name="Comma 12 4 5 2" xfId="12726"/>
    <cellStyle name="Comma 12 4 6" xfId="3056"/>
    <cellStyle name="Comma 12 4 6 2" xfId="11013"/>
    <cellStyle name="Comma 12 5" xfId="1357"/>
    <cellStyle name="Comma 12 5 2" xfId="4777"/>
    <cellStyle name="Comma 12 5 2 2" xfId="11755"/>
    <cellStyle name="Comma 12 5 3" xfId="7049"/>
    <cellStyle name="Comma 12 5 3 2" xfId="12326"/>
    <cellStyle name="Comma 12 5 4" xfId="9321"/>
    <cellStyle name="Comma 12 5 4 2" xfId="12897"/>
    <cellStyle name="Comma 12 5 5" xfId="3227"/>
    <cellStyle name="Comma 12 5 5 2" xfId="11184"/>
    <cellStyle name="Comma 12 6" xfId="3642"/>
    <cellStyle name="Comma 12 6 2" xfId="11470"/>
    <cellStyle name="Comma 12 7" xfId="5914"/>
    <cellStyle name="Comma 12 7 2" xfId="12041"/>
    <cellStyle name="Comma 12 8" xfId="8186"/>
    <cellStyle name="Comma 12 8 2" xfId="12612"/>
    <cellStyle name="Comma 12 9" xfId="2939"/>
    <cellStyle name="Comma 12 9 2" xfId="10898"/>
    <cellStyle name="Comma 13" xfId="39"/>
    <cellStyle name="Comma 13 2" xfId="5744"/>
    <cellStyle name="Comma 13 2 2" xfId="11998"/>
    <cellStyle name="Comma 13 3" xfId="8016"/>
    <cellStyle name="Comma 13 3 2" xfId="12569"/>
    <cellStyle name="Comma 13 4" xfId="10288"/>
    <cellStyle name="Comma 13 4 2" xfId="13140"/>
    <cellStyle name="Comma 13 5" xfId="3471"/>
    <cellStyle name="Comma 13 5 2" xfId="11427"/>
    <cellStyle name="Comma 13 6" xfId="2328"/>
    <cellStyle name="Comma 13 7" xfId="10289"/>
    <cellStyle name="Comma 14" xfId="2892"/>
    <cellStyle name="Comma 14 2" xfId="10853"/>
    <cellStyle name="Comma 15" xfId="13153"/>
    <cellStyle name="Comma 16" xfId="13154"/>
    <cellStyle name="Comma 17" xfId="13180"/>
    <cellStyle name="Comma 2" xfId="3"/>
    <cellStyle name="Comma 2 2" xfId="41"/>
    <cellStyle name="Comma 2 2 2" xfId="2894"/>
    <cellStyle name="Comma 2 2 3" xfId="10854"/>
    <cellStyle name="Comma 2 2 4" xfId="13177"/>
    <cellStyle name="Comma 2 3" xfId="2323"/>
    <cellStyle name="Comma 2 3 2" xfId="13179"/>
    <cellStyle name="Comma 2 4" xfId="2329"/>
    <cellStyle name="Comma 2 5" xfId="10290"/>
    <cellStyle name="Comma 2 6" xfId="13141"/>
    <cellStyle name="Comma 2 7" xfId="13170"/>
    <cellStyle name="Comma 2 8" xfId="13181"/>
    <cellStyle name="Comma 3" xfId="54"/>
    <cellStyle name="Comma 3 10" xfId="3488"/>
    <cellStyle name="Comma 3 10 2" xfId="11428"/>
    <cellStyle name="Comma 3 11" xfId="5760"/>
    <cellStyle name="Comma 3 11 2" xfId="11999"/>
    <cellStyle name="Comma 3 12" xfId="8032"/>
    <cellStyle name="Comma 3 12 2" xfId="12570"/>
    <cellStyle name="Comma 3 13" xfId="2895"/>
    <cellStyle name="Comma 3 13 2" xfId="10855"/>
    <cellStyle name="Comma 3 14" xfId="2330"/>
    <cellStyle name="Comma 3 15" xfId="10291"/>
    <cellStyle name="Comma 3 16" xfId="13169"/>
    <cellStyle name="Comma 3 2" xfId="4"/>
    <cellStyle name="Comma 3 2 10" xfId="5788"/>
    <cellStyle name="Comma 3 2 10 2" xfId="12006"/>
    <cellStyle name="Comma 3 2 11" xfId="8060"/>
    <cellStyle name="Comma 3 2 11 2" xfId="12577"/>
    <cellStyle name="Comma 3 2 12" xfId="2904"/>
    <cellStyle name="Comma 3 2 12 2" xfId="10863"/>
    <cellStyle name="Comma 3 2 13" xfId="2338"/>
    <cellStyle name="Comma 3 2 14" xfId="10299"/>
    <cellStyle name="Comma 3 2 2" xfId="197"/>
    <cellStyle name="Comma 3 2 2 10" xfId="2366"/>
    <cellStyle name="Comma 3 2 2 11" xfId="10327"/>
    <cellStyle name="Comma 3 2 2 12" xfId="13142"/>
    <cellStyle name="Comma 3 2 2 13" xfId="13182"/>
    <cellStyle name="Comma 3 2 2 2" xfId="435"/>
    <cellStyle name="Comma 3 2 2 2 2" xfId="889"/>
    <cellStyle name="Comma 3 2 2 2 2 2" xfId="2024"/>
    <cellStyle name="Comma 3 2 2 2 2 2 2" xfId="5444"/>
    <cellStyle name="Comma 3 2 2 2 2 2 2 2" xfId="11919"/>
    <cellStyle name="Comma 3 2 2 2 2 2 3" xfId="7716"/>
    <cellStyle name="Comma 3 2 2 2 2 2 3 2" xfId="12490"/>
    <cellStyle name="Comma 3 2 2 2 2 2 4" xfId="9988"/>
    <cellStyle name="Comma 3 2 2 2 2 2 4 2" xfId="13061"/>
    <cellStyle name="Comma 3 2 2 2 2 2 5" xfId="3391"/>
    <cellStyle name="Comma 3 2 2 2 2 2 5 2" xfId="11348"/>
    <cellStyle name="Comma 3 2 2 2 2 2 6" xfId="2815"/>
    <cellStyle name="Comma 3 2 2 2 2 2 7" xfId="10776"/>
    <cellStyle name="Comma 3 2 2 2 2 3" xfId="4309"/>
    <cellStyle name="Comma 3 2 2 2 2 3 2" xfId="11634"/>
    <cellStyle name="Comma 3 2 2 2 2 4" xfId="6581"/>
    <cellStyle name="Comma 3 2 2 2 2 4 2" xfId="12205"/>
    <cellStyle name="Comma 3 2 2 2 2 5" xfId="8853"/>
    <cellStyle name="Comma 3 2 2 2 2 5 2" xfId="12776"/>
    <cellStyle name="Comma 3 2 2 2 2 6" xfId="3106"/>
    <cellStyle name="Comma 3 2 2 2 2 6 2" xfId="11063"/>
    <cellStyle name="Comma 3 2 2 2 2 7" xfId="2535"/>
    <cellStyle name="Comma 3 2 2 2 2 8" xfId="10496"/>
    <cellStyle name="Comma 3 2 2 2 3" xfId="1570"/>
    <cellStyle name="Comma 3 2 2 2 3 2" xfId="4990"/>
    <cellStyle name="Comma 3 2 2 2 3 2 2" xfId="11805"/>
    <cellStyle name="Comma 3 2 2 2 3 3" xfId="7262"/>
    <cellStyle name="Comma 3 2 2 2 3 3 2" xfId="12376"/>
    <cellStyle name="Comma 3 2 2 2 3 4" xfId="9534"/>
    <cellStyle name="Comma 3 2 2 2 3 4 2" xfId="12947"/>
    <cellStyle name="Comma 3 2 2 2 3 5" xfId="3277"/>
    <cellStyle name="Comma 3 2 2 2 3 5 2" xfId="11234"/>
    <cellStyle name="Comma 3 2 2 2 3 6" xfId="2703"/>
    <cellStyle name="Comma 3 2 2 2 3 7" xfId="10664"/>
    <cellStyle name="Comma 3 2 2 2 4" xfId="3855"/>
    <cellStyle name="Comma 3 2 2 2 4 2" xfId="11520"/>
    <cellStyle name="Comma 3 2 2 2 5" xfId="6127"/>
    <cellStyle name="Comma 3 2 2 2 5 2" xfId="12091"/>
    <cellStyle name="Comma 3 2 2 2 6" xfId="8399"/>
    <cellStyle name="Comma 3 2 2 2 6 2" xfId="12662"/>
    <cellStyle name="Comma 3 2 2 2 7" xfId="2992"/>
    <cellStyle name="Comma 3 2 2 2 7 2" xfId="10949"/>
    <cellStyle name="Comma 3 2 2 2 8" xfId="2423"/>
    <cellStyle name="Comma 3 2 2 2 9" xfId="10384"/>
    <cellStyle name="Comma 3 2 2 3" xfId="1116"/>
    <cellStyle name="Comma 3 2 2 3 2" xfId="2251"/>
    <cellStyle name="Comma 3 2 2 3 2 2" xfId="5671"/>
    <cellStyle name="Comma 3 2 2 3 2 2 2" xfId="11976"/>
    <cellStyle name="Comma 3 2 2 3 2 3" xfId="7943"/>
    <cellStyle name="Comma 3 2 2 3 2 3 2" xfId="12547"/>
    <cellStyle name="Comma 3 2 2 3 2 4" xfId="10215"/>
    <cellStyle name="Comma 3 2 2 3 2 4 2" xfId="13118"/>
    <cellStyle name="Comma 3 2 2 3 2 5" xfId="3448"/>
    <cellStyle name="Comma 3 2 2 3 2 5 2" xfId="11405"/>
    <cellStyle name="Comma 3 2 2 3 2 6" xfId="2871"/>
    <cellStyle name="Comma 3 2 2 3 2 7" xfId="10832"/>
    <cellStyle name="Comma 3 2 2 3 3" xfId="4536"/>
    <cellStyle name="Comma 3 2 2 3 3 2" xfId="11691"/>
    <cellStyle name="Comma 3 2 2 3 4" xfId="6808"/>
    <cellStyle name="Comma 3 2 2 3 4 2" xfId="12262"/>
    <cellStyle name="Comma 3 2 2 3 5" xfId="9080"/>
    <cellStyle name="Comma 3 2 2 3 5 2" xfId="12833"/>
    <cellStyle name="Comma 3 2 2 3 6" xfId="3163"/>
    <cellStyle name="Comma 3 2 2 3 6 2" xfId="11120"/>
    <cellStyle name="Comma 3 2 2 3 7" xfId="2591"/>
    <cellStyle name="Comma 3 2 2 3 8" xfId="10552"/>
    <cellStyle name="Comma 3 2 2 4" xfId="662"/>
    <cellStyle name="Comma 3 2 2 4 2" xfId="1797"/>
    <cellStyle name="Comma 3 2 2 4 2 2" xfId="5217"/>
    <cellStyle name="Comma 3 2 2 4 2 2 2" xfId="11862"/>
    <cellStyle name="Comma 3 2 2 4 2 3" xfId="7489"/>
    <cellStyle name="Comma 3 2 2 4 2 3 2" xfId="12433"/>
    <cellStyle name="Comma 3 2 2 4 2 4" xfId="9761"/>
    <cellStyle name="Comma 3 2 2 4 2 4 2" xfId="13004"/>
    <cellStyle name="Comma 3 2 2 4 2 5" xfId="3334"/>
    <cellStyle name="Comma 3 2 2 4 2 5 2" xfId="11291"/>
    <cellStyle name="Comma 3 2 2 4 2 6" xfId="2759"/>
    <cellStyle name="Comma 3 2 2 4 2 7" xfId="10720"/>
    <cellStyle name="Comma 3 2 2 4 3" xfId="4082"/>
    <cellStyle name="Comma 3 2 2 4 3 2" xfId="11577"/>
    <cellStyle name="Comma 3 2 2 4 4" xfId="6354"/>
    <cellStyle name="Comma 3 2 2 4 4 2" xfId="12148"/>
    <cellStyle name="Comma 3 2 2 4 5" xfId="8626"/>
    <cellStyle name="Comma 3 2 2 4 5 2" xfId="12719"/>
    <cellStyle name="Comma 3 2 2 4 6" xfId="3049"/>
    <cellStyle name="Comma 3 2 2 4 6 2" xfId="11006"/>
    <cellStyle name="Comma 3 2 2 4 7" xfId="2479"/>
    <cellStyle name="Comma 3 2 2 4 8" xfId="10440"/>
    <cellStyle name="Comma 3 2 2 5" xfId="1343"/>
    <cellStyle name="Comma 3 2 2 5 2" xfId="4763"/>
    <cellStyle name="Comma 3 2 2 5 2 2" xfId="11748"/>
    <cellStyle name="Comma 3 2 2 5 3" xfId="7035"/>
    <cellStyle name="Comma 3 2 2 5 3 2" xfId="12319"/>
    <cellStyle name="Comma 3 2 2 5 4" xfId="9307"/>
    <cellStyle name="Comma 3 2 2 5 4 2" xfId="12890"/>
    <cellStyle name="Comma 3 2 2 5 5" xfId="3220"/>
    <cellStyle name="Comma 3 2 2 5 5 2" xfId="11177"/>
    <cellStyle name="Comma 3 2 2 5 6" xfId="2647"/>
    <cellStyle name="Comma 3 2 2 5 7" xfId="10608"/>
    <cellStyle name="Comma 3 2 2 6" xfId="2324"/>
    <cellStyle name="Comma 3 2 2 6 2" xfId="3628"/>
    <cellStyle name="Comma 3 2 2 6 3" xfId="11463"/>
    <cellStyle name="Comma 3 2 2 7" xfId="5900"/>
    <cellStyle name="Comma 3 2 2 7 2" xfId="12034"/>
    <cellStyle name="Comma 3 2 2 8" xfId="8172"/>
    <cellStyle name="Comma 3 2 2 8 2" xfId="12605"/>
    <cellStyle name="Comma 3 2 2 9" xfId="2932"/>
    <cellStyle name="Comma 3 2 2 9 2" xfId="10891"/>
    <cellStyle name="Comma 3 2 3" xfId="141"/>
    <cellStyle name="Comma 3 2 3 10" xfId="2352"/>
    <cellStyle name="Comma 3 2 3 11" xfId="10313"/>
    <cellStyle name="Comma 3 2 3 2" xfId="379"/>
    <cellStyle name="Comma 3 2 3 2 2" xfId="833"/>
    <cellStyle name="Comma 3 2 3 2 2 2" xfId="1968"/>
    <cellStyle name="Comma 3 2 3 2 2 2 2" xfId="5388"/>
    <cellStyle name="Comma 3 2 3 2 2 2 2 2" xfId="11905"/>
    <cellStyle name="Comma 3 2 3 2 2 2 3" xfId="7660"/>
    <cellStyle name="Comma 3 2 3 2 2 2 3 2" xfId="12476"/>
    <cellStyle name="Comma 3 2 3 2 2 2 4" xfId="9932"/>
    <cellStyle name="Comma 3 2 3 2 2 2 4 2" xfId="13047"/>
    <cellStyle name="Comma 3 2 3 2 2 2 5" xfId="3377"/>
    <cellStyle name="Comma 3 2 3 2 2 2 5 2" xfId="11334"/>
    <cellStyle name="Comma 3 2 3 2 2 2 6" xfId="2801"/>
    <cellStyle name="Comma 3 2 3 2 2 2 7" xfId="10762"/>
    <cellStyle name="Comma 3 2 3 2 2 3" xfId="4253"/>
    <cellStyle name="Comma 3 2 3 2 2 3 2" xfId="11620"/>
    <cellStyle name="Comma 3 2 3 2 2 4" xfId="6525"/>
    <cellStyle name="Comma 3 2 3 2 2 4 2" xfId="12191"/>
    <cellStyle name="Comma 3 2 3 2 2 5" xfId="8797"/>
    <cellStyle name="Comma 3 2 3 2 2 5 2" xfId="12762"/>
    <cellStyle name="Comma 3 2 3 2 2 6" xfId="3092"/>
    <cellStyle name="Comma 3 2 3 2 2 6 2" xfId="11049"/>
    <cellStyle name="Comma 3 2 3 2 2 7" xfId="2521"/>
    <cellStyle name="Comma 3 2 3 2 2 8" xfId="10482"/>
    <cellStyle name="Comma 3 2 3 2 3" xfId="1514"/>
    <cellStyle name="Comma 3 2 3 2 3 2" xfId="4934"/>
    <cellStyle name="Comma 3 2 3 2 3 2 2" xfId="11791"/>
    <cellStyle name="Comma 3 2 3 2 3 3" xfId="7206"/>
    <cellStyle name="Comma 3 2 3 2 3 3 2" xfId="12362"/>
    <cellStyle name="Comma 3 2 3 2 3 4" xfId="9478"/>
    <cellStyle name="Comma 3 2 3 2 3 4 2" xfId="12933"/>
    <cellStyle name="Comma 3 2 3 2 3 5" xfId="3263"/>
    <cellStyle name="Comma 3 2 3 2 3 5 2" xfId="11220"/>
    <cellStyle name="Comma 3 2 3 2 3 6" xfId="2689"/>
    <cellStyle name="Comma 3 2 3 2 3 7" xfId="10650"/>
    <cellStyle name="Comma 3 2 3 2 4" xfId="3799"/>
    <cellStyle name="Comma 3 2 3 2 4 2" xfId="11506"/>
    <cellStyle name="Comma 3 2 3 2 5" xfId="6071"/>
    <cellStyle name="Comma 3 2 3 2 5 2" xfId="12077"/>
    <cellStyle name="Comma 3 2 3 2 6" xfId="8343"/>
    <cellStyle name="Comma 3 2 3 2 6 2" xfId="12648"/>
    <cellStyle name="Comma 3 2 3 2 7" xfId="2978"/>
    <cellStyle name="Comma 3 2 3 2 7 2" xfId="10935"/>
    <cellStyle name="Comma 3 2 3 2 8" xfId="2409"/>
    <cellStyle name="Comma 3 2 3 2 9" xfId="10370"/>
    <cellStyle name="Comma 3 2 3 3" xfId="1060"/>
    <cellStyle name="Comma 3 2 3 3 2" xfId="2195"/>
    <cellStyle name="Comma 3 2 3 3 2 2" xfId="5615"/>
    <cellStyle name="Comma 3 2 3 3 2 2 2" xfId="11962"/>
    <cellStyle name="Comma 3 2 3 3 2 3" xfId="7887"/>
    <cellStyle name="Comma 3 2 3 3 2 3 2" xfId="12533"/>
    <cellStyle name="Comma 3 2 3 3 2 4" xfId="10159"/>
    <cellStyle name="Comma 3 2 3 3 2 4 2" xfId="13104"/>
    <cellStyle name="Comma 3 2 3 3 2 5" xfId="3434"/>
    <cellStyle name="Comma 3 2 3 3 2 5 2" xfId="11391"/>
    <cellStyle name="Comma 3 2 3 3 2 6" xfId="2857"/>
    <cellStyle name="Comma 3 2 3 3 2 7" xfId="10818"/>
    <cellStyle name="Comma 3 2 3 3 3" xfId="4480"/>
    <cellStyle name="Comma 3 2 3 3 3 2" xfId="11677"/>
    <cellStyle name="Comma 3 2 3 3 4" xfId="6752"/>
    <cellStyle name="Comma 3 2 3 3 4 2" xfId="12248"/>
    <cellStyle name="Comma 3 2 3 3 5" xfId="9024"/>
    <cellStyle name="Comma 3 2 3 3 5 2" xfId="12819"/>
    <cellStyle name="Comma 3 2 3 3 6" xfId="3149"/>
    <cellStyle name="Comma 3 2 3 3 6 2" xfId="11106"/>
    <cellStyle name="Comma 3 2 3 3 7" xfId="2577"/>
    <cellStyle name="Comma 3 2 3 3 8" xfId="10538"/>
    <cellStyle name="Comma 3 2 3 4" xfId="606"/>
    <cellStyle name="Comma 3 2 3 4 2" xfId="1741"/>
    <cellStyle name="Comma 3 2 3 4 2 2" xfId="5161"/>
    <cellStyle name="Comma 3 2 3 4 2 2 2" xfId="11848"/>
    <cellStyle name="Comma 3 2 3 4 2 3" xfId="7433"/>
    <cellStyle name="Comma 3 2 3 4 2 3 2" xfId="12419"/>
    <cellStyle name="Comma 3 2 3 4 2 4" xfId="9705"/>
    <cellStyle name="Comma 3 2 3 4 2 4 2" xfId="12990"/>
    <cellStyle name="Comma 3 2 3 4 2 5" xfId="3320"/>
    <cellStyle name="Comma 3 2 3 4 2 5 2" xfId="11277"/>
    <cellStyle name="Comma 3 2 3 4 2 6" xfId="2745"/>
    <cellStyle name="Comma 3 2 3 4 2 7" xfId="10706"/>
    <cellStyle name="Comma 3 2 3 4 3" xfId="4026"/>
    <cellStyle name="Comma 3 2 3 4 3 2" xfId="11563"/>
    <cellStyle name="Comma 3 2 3 4 4" xfId="6298"/>
    <cellStyle name="Comma 3 2 3 4 4 2" xfId="12134"/>
    <cellStyle name="Comma 3 2 3 4 5" xfId="8570"/>
    <cellStyle name="Comma 3 2 3 4 5 2" xfId="12705"/>
    <cellStyle name="Comma 3 2 3 4 6" xfId="3035"/>
    <cellStyle name="Comma 3 2 3 4 6 2" xfId="10992"/>
    <cellStyle name="Comma 3 2 3 4 7" xfId="2465"/>
    <cellStyle name="Comma 3 2 3 4 8" xfId="10426"/>
    <cellStyle name="Comma 3 2 3 5" xfId="1287"/>
    <cellStyle name="Comma 3 2 3 5 2" xfId="4707"/>
    <cellStyle name="Comma 3 2 3 5 2 2" xfId="11734"/>
    <cellStyle name="Comma 3 2 3 5 3" xfId="6979"/>
    <cellStyle name="Comma 3 2 3 5 3 2" xfId="12305"/>
    <cellStyle name="Comma 3 2 3 5 4" xfId="9251"/>
    <cellStyle name="Comma 3 2 3 5 4 2" xfId="12876"/>
    <cellStyle name="Comma 3 2 3 5 5" xfId="3206"/>
    <cellStyle name="Comma 3 2 3 5 5 2" xfId="11163"/>
    <cellStyle name="Comma 3 2 3 5 6" xfId="2633"/>
    <cellStyle name="Comma 3 2 3 5 7" xfId="10594"/>
    <cellStyle name="Comma 3 2 3 6" xfId="3572"/>
    <cellStyle name="Comma 3 2 3 6 2" xfId="11449"/>
    <cellStyle name="Comma 3 2 3 7" xfId="5844"/>
    <cellStyle name="Comma 3 2 3 7 2" xfId="12020"/>
    <cellStyle name="Comma 3 2 3 8" xfId="8116"/>
    <cellStyle name="Comma 3 2 3 8 2" xfId="12591"/>
    <cellStyle name="Comma 3 2 3 9" xfId="2918"/>
    <cellStyle name="Comma 3 2 3 9 2" xfId="10877"/>
    <cellStyle name="Comma 3 2 4" xfId="267"/>
    <cellStyle name="Comma 3 2 4 10" xfId="2381"/>
    <cellStyle name="Comma 3 2 4 11" xfId="10342"/>
    <cellStyle name="Comma 3 2 4 2" xfId="494"/>
    <cellStyle name="Comma 3 2 4 2 2" xfId="948"/>
    <cellStyle name="Comma 3 2 4 2 2 2" xfId="2083"/>
    <cellStyle name="Comma 3 2 4 2 2 2 2" xfId="5503"/>
    <cellStyle name="Comma 3 2 4 2 2 2 2 2" xfId="11934"/>
    <cellStyle name="Comma 3 2 4 2 2 2 3" xfId="7775"/>
    <cellStyle name="Comma 3 2 4 2 2 2 3 2" xfId="12505"/>
    <cellStyle name="Comma 3 2 4 2 2 2 4" xfId="10047"/>
    <cellStyle name="Comma 3 2 4 2 2 2 4 2" xfId="13076"/>
    <cellStyle name="Comma 3 2 4 2 2 2 5" xfId="3406"/>
    <cellStyle name="Comma 3 2 4 2 2 2 5 2" xfId="11363"/>
    <cellStyle name="Comma 3 2 4 2 2 2 6" xfId="2829"/>
    <cellStyle name="Comma 3 2 4 2 2 2 7" xfId="10790"/>
    <cellStyle name="Comma 3 2 4 2 2 3" xfId="4368"/>
    <cellStyle name="Comma 3 2 4 2 2 3 2" xfId="11649"/>
    <cellStyle name="Comma 3 2 4 2 2 4" xfId="6640"/>
    <cellStyle name="Comma 3 2 4 2 2 4 2" xfId="12220"/>
    <cellStyle name="Comma 3 2 4 2 2 5" xfId="8912"/>
    <cellStyle name="Comma 3 2 4 2 2 5 2" xfId="12791"/>
    <cellStyle name="Comma 3 2 4 2 2 6" xfId="3121"/>
    <cellStyle name="Comma 3 2 4 2 2 6 2" xfId="11078"/>
    <cellStyle name="Comma 3 2 4 2 2 7" xfId="2549"/>
    <cellStyle name="Comma 3 2 4 2 2 8" xfId="10510"/>
    <cellStyle name="Comma 3 2 4 2 3" xfId="1629"/>
    <cellStyle name="Comma 3 2 4 2 3 2" xfId="5049"/>
    <cellStyle name="Comma 3 2 4 2 3 2 2" xfId="11820"/>
    <cellStyle name="Comma 3 2 4 2 3 3" xfId="7321"/>
    <cellStyle name="Comma 3 2 4 2 3 3 2" xfId="12391"/>
    <cellStyle name="Comma 3 2 4 2 3 4" xfId="9593"/>
    <cellStyle name="Comma 3 2 4 2 3 4 2" xfId="12962"/>
    <cellStyle name="Comma 3 2 4 2 3 5" xfId="3292"/>
    <cellStyle name="Comma 3 2 4 2 3 5 2" xfId="11249"/>
    <cellStyle name="Comma 3 2 4 2 3 6" xfId="2717"/>
    <cellStyle name="Comma 3 2 4 2 3 7" xfId="10678"/>
    <cellStyle name="Comma 3 2 4 2 4" xfId="3914"/>
    <cellStyle name="Comma 3 2 4 2 4 2" xfId="11535"/>
    <cellStyle name="Comma 3 2 4 2 5" xfId="6186"/>
    <cellStyle name="Comma 3 2 4 2 5 2" xfId="12106"/>
    <cellStyle name="Comma 3 2 4 2 6" xfId="8458"/>
    <cellStyle name="Comma 3 2 4 2 6 2" xfId="12677"/>
    <cellStyle name="Comma 3 2 4 2 7" xfId="3007"/>
    <cellStyle name="Comma 3 2 4 2 7 2" xfId="10964"/>
    <cellStyle name="Comma 3 2 4 2 8" xfId="2437"/>
    <cellStyle name="Comma 3 2 4 2 9" xfId="10398"/>
    <cellStyle name="Comma 3 2 4 3" xfId="1175"/>
    <cellStyle name="Comma 3 2 4 3 2" xfId="2310"/>
    <cellStyle name="Comma 3 2 4 3 2 2" xfId="5730"/>
    <cellStyle name="Comma 3 2 4 3 2 2 2" xfId="11991"/>
    <cellStyle name="Comma 3 2 4 3 2 3" xfId="8002"/>
    <cellStyle name="Comma 3 2 4 3 2 3 2" xfId="12562"/>
    <cellStyle name="Comma 3 2 4 3 2 4" xfId="10274"/>
    <cellStyle name="Comma 3 2 4 3 2 4 2" xfId="13133"/>
    <cellStyle name="Comma 3 2 4 3 2 5" xfId="3463"/>
    <cellStyle name="Comma 3 2 4 3 2 5 2" xfId="11420"/>
    <cellStyle name="Comma 3 2 4 3 2 6" xfId="2885"/>
    <cellStyle name="Comma 3 2 4 3 2 7" xfId="10846"/>
    <cellStyle name="Comma 3 2 4 3 3" xfId="4595"/>
    <cellStyle name="Comma 3 2 4 3 3 2" xfId="11706"/>
    <cellStyle name="Comma 3 2 4 3 4" xfId="6867"/>
    <cellStyle name="Comma 3 2 4 3 4 2" xfId="12277"/>
    <cellStyle name="Comma 3 2 4 3 5" xfId="9139"/>
    <cellStyle name="Comma 3 2 4 3 5 2" xfId="12848"/>
    <cellStyle name="Comma 3 2 4 3 6" xfId="3178"/>
    <cellStyle name="Comma 3 2 4 3 6 2" xfId="11135"/>
    <cellStyle name="Comma 3 2 4 3 7" xfId="2605"/>
    <cellStyle name="Comma 3 2 4 3 8" xfId="10566"/>
    <cellStyle name="Comma 3 2 4 4" xfId="721"/>
    <cellStyle name="Comma 3 2 4 4 2" xfId="1856"/>
    <cellStyle name="Comma 3 2 4 4 2 2" xfId="5276"/>
    <cellStyle name="Comma 3 2 4 4 2 2 2" xfId="11877"/>
    <cellStyle name="Comma 3 2 4 4 2 3" xfId="7548"/>
    <cellStyle name="Comma 3 2 4 4 2 3 2" xfId="12448"/>
    <cellStyle name="Comma 3 2 4 4 2 4" xfId="9820"/>
    <cellStyle name="Comma 3 2 4 4 2 4 2" xfId="13019"/>
    <cellStyle name="Comma 3 2 4 4 2 5" xfId="3349"/>
    <cellStyle name="Comma 3 2 4 4 2 5 2" xfId="11306"/>
    <cellStyle name="Comma 3 2 4 4 2 6" xfId="2773"/>
    <cellStyle name="Comma 3 2 4 4 2 7" xfId="10734"/>
    <cellStyle name="Comma 3 2 4 4 3" xfId="4141"/>
    <cellStyle name="Comma 3 2 4 4 3 2" xfId="11592"/>
    <cellStyle name="Comma 3 2 4 4 4" xfId="6413"/>
    <cellStyle name="Comma 3 2 4 4 4 2" xfId="12163"/>
    <cellStyle name="Comma 3 2 4 4 5" xfId="8685"/>
    <cellStyle name="Comma 3 2 4 4 5 2" xfId="12734"/>
    <cellStyle name="Comma 3 2 4 4 6" xfId="3064"/>
    <cellStyle name="Comma 3 2 4 4 6 2" xfId="11021"/>
    <cellStyle name="Comma 3 2 4 4 7" xfId="2493"/>
    <cellStyle name="Comma 3 2 4 4 8" xfId="10454"/>
    <cellStyle name="Comma 3 2 4 5" xfId="1402"/>
    <cellStyle name="Comma 3 2 4 5 2" xfId="4822"/>
    <cellStyle name="Comma 3 2 4 5 2 2" xfId="11763"/>
    <cellStyle name="Comma 3 2 4 5 3" xfId="7094"/>
    <cellStyle name="Comma 3 2 4 5 3 2" xfId="12334"/>
    <cellStyle name="Comma 3 2 4 5 4" xfId="9366"/>
    <cellStyle name="Comma 3 2 4 5 4 2" xfId="12905"/>
    <cellStyle name="Comma 3 2 4 5 5" xfId="3235"/>
    <cellStyle name="Comma 3 2 4 5 5 2" xfId="11192"/>
    <cellStyle name="Comma 3 2 4 5 6" xfId="2661"/>
    <cellStyle name="Comma 3 2 4 5 7" xfId="10622"/>
    <cellStyle name="Comma 3 2 4 6" xfId="3687"/>
    <cellStyle name="Comma 3 2 4 6 2" xfId="11478"/>
    <cellStyle name="Comma 3 2 4 7" xfId="5959"/>
    <cellStyle name="Comma 3 2 4 7 2" xfId="12049"/>
    <cellStyle name="Comma 3 2 4 8" xfId="8231"/>
    <cellStyle name="Comma 3 2 4 8 2" xfId="12620"/>
    <cellStyle name="Comma 3 2 4 9" xfId="2950"/>
    <cellStyle name="Comma 3 2 4 9 2" xfId="10907"/>
    <cellStyle name="Comma 3 2 5" xfId="323"/>
    <cellStyle name="Comma 3 2 5 2" xfId="777"/>
    <cellStyle name="Comma 3 2 5 2 2" xfId="1912"/>
    <cellStyle name="Comma 3 2 5 2 2 2" xfId="5332"/>
    <cellStyle name="Comma 3 2 5 2 2 2 2" xfId="11891"/>
    <cellStyle name="Comma 3 2 5 2 2 3" xfId="7604"/>
    <cellStyle name="Comma 3 2 5 2 2 3 2" xfId="12462"/>
    <cellStyle name="Comma 3 2 5 2 2 4" xfId="9876"/>
    <cellStyle name="Comma 3 2 5 2 2 4 2" xfId="13033"/>
    <cellStyle name="Comma 3 2 5 2 2 5" xfId="3363"/>
    <cellStyle name="Comma 3 2 5 2 2 5 2" xfId="11320"/>
    <cellStyle name="Comma 3 2 5 2 2 6" xfId="2787"/>
    <cellStyle name="Comma 3 2 5 2 2 7" xfId="10748"/>
    <cellStyle name="Comma 3 2 5 2 3" xfId="4197"/>
    <cellStyle name="Comma 3 2 5 2 3 2" xfId="11606"/>
    <cellStyle name="Comma 3 2 5 2 4" xfId="6469"/>
    <cellStyle name="Comma 3 2 5 2 4 2" xfId="12177"/>
    <cellStyle name="Comma 3 2 5 2 5" xfId="8741"/>
    <cellStyle name="Comma 3 2 5 2 5 2" xfId="12748"/>
    <cellStyle name="Comma 3 2 5 2 6" xfId="3078"/>
    <cellStyle name="Comma 3 2 5 2 6 2" xfId="11035"/>
    <cellStyle name="Comma 3 2 5 2 7" xfId="2507"/>
    <cellStyle name="Comma 3 2 5 2 8" xfId="10468"/>
    <cellStyle name="Comma 3 2 5 3" xfId="1458"/>
    <cellStyle name="Comma 3 2 5 3 2" xfId="4878"/>
    <cellStyle name="Comma 3 2 5 3 2 2" xfId="11777"/>
    <cellStyle name="Comma 3 2 5 3 3" xfId="7150"/>
    <cellStyle name="Comma 3 2 5 3 3 2" xfId="12348"/>
    <cellStyle name="Comma 3 2 5 3 4" xfId="9422"/>
    <cellStyle name="Comma 3 2 5 3 4 2" xfId="12919"/>
    <cellStyle name="Comma 3 2 5 3 5" xfId="3249"/>
    <cellStyle name="Comma 3 2 5 3 5 2" xfId="11206"/>
    <cellStyle name="Comma 3 2 5 3 6" xfId="2675"/>
    <cellStyle name="Comma 3 2 5 3 7" xfId="10636"/>
    <cellStyle name="Comma 3 2 5 4" xfId="3743"/>
    <cellStyle name="Comma 3 2 5 4 2" xfId="11492"/>
    <cellStyle name="Comma 3 2 5 5" xfId="6015"/>
    <cellStyle name="Comma 3 2 5 5 2" xfId="12063"/>
    <cellStyle name="Comma 3 2 5 6" xfId="8287"/>
    <cellStyle name="Comma 3 2 5 6 2" xfId="12634"/>
    <cellStyle name="Comma 3 2 5 7" xfId="2964"/>
    <cellStyle name="Comma 3 2 5 7 2" xfId="10921"/>
    <cellStyle name="Comma 3 2 5 8" xfId="2395"/>
    <cellStyle name="Comma 3 2 5 9" xfId="10356"/>
    <cellStyle name="Comma 3 2 6" xfId="1004"/>
    <cellStyle name="Comma 3 2 6 2" xfId="2139"/>
    <cellStyle name="Comma 3 2 6 2 2" xfId="5559"/>
    <cellStyle name="Comma 3 2 6 2 2 2" xfId="11948"/>
    <cellStyle name="Comma 3 2 6 2 3" xfId="7831"/>
    <cellStyle name="Comma 3 2 6 2 3 2" xfId="12519"/>
    <cellStyle name="Comma 3 2 6 2 4" xfId="10103"/>
    <cellStyle name="Comma 3 2 6 2 4 2" xfId="13090"/>
    <cellStyle name="Comma 3 2 6 2 5" xfId="3420"/>
    <cellStyle name="Comma 3 2 6 2 5 2" xfId="11377"/>
    <cellStyle name="Comma 3 2 6 2 6" xfId="2843"/>
    <cellStyle name="Comma 3 2 6 2 7" xfId="10804"/>
    <cellStyle name="Comma 3 2 6 3" xfId="4424"/>
    <cellStyle name="Comma 3 2 6 3 2" xfId="11663"/>
    <cellStyle name="Comma 3 2 6 4" xfId="6696"/>
    <cellStyle name="Comma 3 2 6 4 2" xfId="12234"/>
    <cellStyle name="Comma 3 2 6 5" xfId="8968"/>
    <cellStyle name="Comma 3 2 6 5 2" xfId="12805"/>
    <cellStyle name="Comma 3 2 6 6" xfId="3135"/>
    <cellStyle name="Comma 3 2 6 6 2" xfId="11092"/>
    <cellStyle name="Comma 3 2 6 7" xfId="2563"/>
    <cellStyle name="Comma 3 2 6 8" xfId="10524"/>
    <cellStyle name="Comma 3 2 7" xfId="550"/>
    <cellStyle name="Comma 3 2 7 2" xfId="1685"/>
    <cellStyle name="Comma 3 2 7 2 2" xfId="5105"/>
    <cellStyle name="Comma 3 2 7 2 2 2" xfId="11834"/>
    <cellStyle name="Comma 3 2 7 2 3" xfId="7377"/>
    <cellStyle name="Comma 3 2 7 2 3 2" xfId="12405"/>
    <cellStyle name="Comma 3 2 7 2 4" xfId="9649"/>
    <cellStyle name="Comma 3 2 7 2 4 2" xfId="12976"/>
    <cellStyle name="Comma 3 2 7 2 5" xfId="3306"/>
    <cellStyle name="Comma 3 2 7 2 5 2" xfId="11263"/>
    <cellStyle name="Comma 3 2 7 2 6" xfId="2731"/>
    <cellStyle name="Comma 3 2 7 2 7" xfId="10692"/>
    <cellStyle name="Comma 3 2 7 3" xfId="3970"/>
    <cellStyle name="Comma 3 2 7 3 2" xfId="11549"/>
    <cellStyle name="Comma 3 2 7 4" xfId="6242"/>
    <cellStyle name="Comma 3 2 7 4 2" xfId="12120"/>
    <cellStyle name="Comma 3 2 7 5" xfId="8514"/>
    <cellStyle name="Comma 3 2 7 5 2" xfId="12691"/>
    <cellStyle name="Comma 3 2 7 6" xfId="3021"/>
    <cellStyle name="Comma 3 2 7 6 2" xfId="10978"/>
    <cellStyle name="Comma 3 2 7 7" xfId="2451"/>
    <cellStyle name="Comma 3 2 7 8" xfId="10412"/>
    <cellStyle name="Comma 3 2 8" xfId="1231"/>
    <cellStyle name="Comma 3 2 8 2" xfId="4651"/>
    <cellStyle name="Comma 3 2 8 2 2" xfId="11720"/>
    <cellStyle name="Comma 3 2 8 3" xfId="6923"/>
    <cellStyle name="Comma 3 2 8 3 2" xfId="12291"/>
    <cellStyle name="Comma 3 2 8 4" xfId="9195"/>
    <cellStyle name="Comma 3 2 8 4 2" xfId="12862"/>
    <cellStyle name="Comma 3 2 8 5" xfId="3192"/>
    <cellStyle name="Comma 3 2 8 5 2" xfId="11149"/>
    <cellStyle name="Comma 3 2 8 6" xfId="2619"/>
    <cellStyle name="Comma 3 2 8 7" xfId="10580"/>
    <cellStyle name="Comma 3 2 9" xfId="85"/>
    <cellStyle name="Comma 3 2 9 2" xfId="3516"/>
    <cellStyle name="Comma 3 2 9 3" xfId="11435"/>
    <cellStyle name="Comma 3 3" xfId="169"/>
    <cellStyle name="Comma 3 3 10" xfId="2359"/>
    <cellStyle name="Comma 3 3 11" xfId="10320"/>
    <cellStyle name="Comma 3 3 2" xfId="407"/>
    <cellStyle name="Comma 3 3 2 2" xfId="861"/>
    <cellStyle name="Comma 3 3 2 2 2" xfId="1996"/>
    <cellStyle name="Comma 3 3 2 2 2 2" xfId="5416"/>
    <cellStyle name="Comma 3 3 2 2 2 2 2" xfId="11912"/>
    <cellStyle name="Comma 3 3 2 2 2 3" xfId="7688"/>
    <cellStyle name="Comma 3 3 2 2 2 3 2" xfId="12483"/>
    <cellStyle name="Comma 3 3 2 2 2 4" xfId="9960"/>
    <cellStyle name="Comma 3 3 2 2 2 4 2" xfId="13054"/>
    <cellStyle name="Comma 3 3 2 2 2 5" xfId="3384"/>
    <cellStyle name="Comma 3 3 2 2 2 5 2" xfId="11341"/>
    <cellStyle name="Comma 3 3 2 2 2 6" xfId="2808"/>
    <cellStyle name="Comma 3 3 2 2 2 7" xfId="10769"/>
    <cellStyle name="Comma 3 3 2 2 3" xfId="4281"/>
    <cellStyle name="Comma 3 3 2 2 3 2" xfId="11627"/>
    <cellStyle name="Comma 3 3 2 2 4" xfId="6553"/>
    <cellStyle name="Comma 3 3 2 2 4 2" xfId="12198"/>
    <cellStyle name="Comma 3 3 2 2 5" xfId="8825"/>
    <cellStyle name="Comma 3 3 2 2 5 2" xfId="12769"/>
    <cellStyle name="Comma 3 3 2 2 6" xfId="3099"/>
    <cellStyle name="Comma 3 3 2 2 6 2" xfId="11056"/>
    <cellStyle name="Comma 3 3 2 2 7" xfId="2528"/>
    <cellStyle name="Comma 3 3 2 2 8" xfId="10489"/>
    <cellStyle name="Comma 3 3 2 3" xfId="1542"/>
    <cellStyle name="Comma 3 3 2 3 2" xfId="4962"/>
    <cellStyle name="Comma 3 3 2 3 2 2" xfId="11798"/>
    <cellStyle name="Comma 3 3 2 3 3" xfId="7234"/>
    <cellStyle name="Comma 3 3 2 3 3 2" xfId="12369"/>
    <cellStyle name="Comma 3 3 2 3 4" xfId="9506"/>
    <cellStyle name="Comma 3 3 2 3 4 2" xfId="12940"/>
    <cellStyle name="Comma 3 3 2 3 5" xfId="3270"/>
    <cellStyle name="Comma 3 3 2 3 5 2" xfId="11227"/>
    <cellStyle name="Comma 3 3 2 3 6" xfId="2696"/>
    <cellStyle name="Comma 3 3 2 3 7" xfId="10657"/>
    <cellStyle name="Comma 3 3 2 4" xfId="3827"/>
    <cellStyle name="Comma 3 3 2 4 2" xfId="11513"/>
    <cellStyle name="Comma 3 3 2 5" xfId="6099"/>
    <cellStyle name="Comma 3 3 2 5 2" xfId="12084"/>
    <cellStyle name="Comma 3 3 2 6" xfId="8371"/>
    <cellStyle name="Comma 3 3 2 6 2" xfId="12655"/>
    <cellStyle name="Comma 3 3 2 7" xfId="2985"/>
    <cellStyle name="Comma 3 3 2 7 2" xfId="10942"/>
    <cellStyle name="Comma 3 3 2 8" xfId="2416"/>
    <cellStyle name="Comma 3 3 2 9" xfId="10377"/>
    <cellStyle name="Comma 3 3 3" xfId="1088"/>
    <cellStyle name="Comma 3 3 3 2" xfId="2223"/>
    <cellStyle name="Comma 3 3 3 2 2" xfId="5643"/>
    <cellStyle name="Comma 3 3 3 2 2 2" xfId="11969"/>
    <cellStyle name="Comma 3 3 3 2 3" xfId="7915"/>
    <cellStyle name="Comma 3 3 3 2 3 2" xfId="12540"/>
    <cellStyle name="Comma 3 3 3 2 4" xfId="10187"/>
    <cellStyle name="Comma 3 3 3 2 4 2" xfId="13111"/>
    <cellStyle name="Comma 3 3 3 2 5" xfId="3441"/>
    <cellStyle name="Comma 3 3 3 2 5 2" xfId="11398"/>
    <cellStyle name="Comma 3 3 3 2 6" xfId="2864"/>
    <cellStyle name="Comma 3 3 3 2 7" xfId="10825"/>
    <cellStyle name="Comma 3 3 3 3" xfId="4508"/>
    <cellStyle name="Comma 3 3 3 3 2" xfId="11684"/>
    <cellStyle name="Comma 3 3 3 4" xfId="6780"/>
    <cellStyle name="Comma 3 3 3 4 2" xfId="12255"/>
    <cellStyle name="Comma 3 3 3 5" xfId="9052"/>
    <cellStyle name="Comma 3 3 3 5 2" xfId="12826"/>
    <cellStyle name="Comma 3 3 3 6" xfId="3156"/>
    <cellStyle name="Comma 3 3 3 6 2" xfId="11113"/>
    <cellStyle name="Comma 3 3 3 7" xfId="2584"/>
    <cellStyle name="Comma 3 3 3 8" xfId="10545"/>
    <cellStyle name="Comma 3 3 4" xfId="634"/>
    <cellStyle name="Comma 3 3 4 2" xfId="1769"/>
    <cellStyle name="Comma 3 3 4 2 2" xfId="5189"/>
    <cellStyle name="Comma 3 3 4 2 2 2" xfId="11855"/>
    <cellStyle name="Comma 3 3 4 2 3" xfId="7461"/>
    <cellStyle name="Comma 3 3 4 2 3 2" xfId="12426"/>
    <cellStyle name="Comma 3 3 4 2 4" xfId="9733"/>
    <cellStyle name="Comma 3 3 4 2 4 2" xfId="12997"/>
    <cellStyle name="Comma 3 3 4 2 5" xfId="3327"/>
    <cellStyle name="Comma 3 3 4 2 5 2" xfId="11284"/>
    <cellStyle name="Comma 3 3 4 2 6" xfId="2752"/>
    <cellStyle name="Comma 3 3 4 2 7" xfId="10713"/>
    <cellStyle name="Comma 3 3 4 3" xfId="4054"/>
    <cellStyle name="Comma 3 3 4 3 2" xfId="11570"/>
    <cellStyle name="Comma 3 3 4 4" xfId="6326"/>
    <cellStyle name="Comma 3 3 4 4 2" xfId="12141"/>
    <cellStyle name="Comma 3 3 4 5" xfId="8598"/>
    <cellStyle name="Comma 3 3 4 5 2" xfId="12712"/>
    <cellStyle name="Comma 3 3 4 6" xfId="3042"/>
    <cellStyle name="Comma 3 3 4 6 2" xfId="10999"/>
    <cellStyle name="Comma 3 3 4 7" xfId="2472"/>
    <cellStyle name="Comma 3 3 4 8" xfId="10433"/>
    <cellStyle name="Comma 3 3 5" xfId="1315"/>
    <cellStyle name="Comma 3 3 5 2" xfId="4735"/>
    <cellStyle name="Comma 3 3 5 2 2" xfId="11741"/>
    <cellStyle name="Comma 3 3 5 3" xfId="7007"/>
    <cellStyle name="Comma 3 3 5 3 2" xfId="12312"/>
    <cellStyle name="Comma 3 3 5 4" xfId="9279"/>
    <cellStyle name="Comma 3 3 5 4 2" xfId="12883"/>
    <cellStyle name="Comma 3 3 5 5" xfId="3213"/>
    <cellStyle name="Comma 3 3 5 5 2" xfId="11170"/>
    <cellStyle name="Comma 3 3 5 6" xfId="2640"/>
    <cellStyle name="Comma 3 3 5 7" xfId="10601"/>
    <cellStyle name="Comma 3 3 6" xfId="3600"/>
    <cellStyle name="Comma 3 3 6 2" xfId="11456"/>
    <cellStyle name="Comma 3 3 7" xfId="5872"/>
    <cellStyle name="Comma 3 3 7 2" xfId="12027"/>
    <cellStyle name="Comma 3 3 8" xfId="8144"/>
    <cellStyle name="Comma 3 3 8 2" xfId="12598"/>
    <cellStyle name="Comma 3 3 9" xfId="2925"/>
    <cellStyle name="Comma 3 3 9 2" xfId="10884"/>
    <cellStyle name="Comma 3 4" xfId="113"/>
    <cellStyle name="Comma 3 4 10" xfId="2345"/>
    <cellStyle name="Comma 3 4 11" xfId="10306"/>
    <cellStyle name="Comma 3 4 2" xfId="351"/>
    <cellStyle name="Comma 3 4 2 2" xfId="805"/>
    <cellStyle name="Comma 3 4 2 2 2" xfId="1940"/>
    <cellStyle name="Comma 3 4 2 2 2 2" xfId="5360"/>
    <cellStyle name="Comma 3 4 2 2 2 2 2" xfId="11898"/>
    <cellStyle name="Comma 3 4 2 2 2 3" xfId="7632"/>
    <cellStyle name="Comma 3 4 2 2 2 3 2" xfId="12469"/>
    <cellStyle name="Comma 3 4 2 2 2 4" xfId="9904"/>
    <cellStyle name="Comma 3 4 2 2 2 4 2" xfId="13040"/>
    <cellStyle name="Comma 3 4 2 2 2 5" xfId="3370"/>
    <cellStyle name="Comma 3 4 2 2 2 5 2" xfId="11327"/>
    <cellStyle name="Comma 3 4 2 2 2 6" xfId="2794"/>
    <cellStyle name="Comma 3 4 2 2 2 7" xfId="10755"/>
    <cellStyle name="Comma 3 4 2 2 3" xfId="4225"/>
    <cellStyle name="Comma 3 4 2 2 3 2" xfId="11613"/>
    <cellStyle name="Comma 3 4 2 2 4" xfId="6497"/>
    <cellStyle name="Comma 3 4 2 2 4 2" xfId="12184"/>
    <cellStyle name="Comma 3 4 2 2 5" xfId="8769"/>
    <cellStyle name="Comma 3 4 2 2 5 2" xfId="12755"/>
    <cellStyle name="Comma 3 4 2 2 6" xfId="3085"/>
    <cellStyle name="Comma 3 4 2 2 6 2" xfId="11042"/>
    <cellStyle name="Comma 3 4 2 2 7" xfId="2514"/>
    <cellStyle name="Comma 3 4 2 2 8" xfId="10475"/>
    <cellStyle name="Comma 3 4 2 3" xfId="1486"/>
    <cellStyle name="Comma 3 4 2 3 2" xfId="4906"/>
    <cellStyle name="Comma 3 4 2 3 2 2" xfId="11784"/>
    <cellStyle name="Comma 3 4 2 3 3" xfId="7178"/>
    <cellStyle name="Comma 3 4 2 3 3 2" xfId="12355"/>
    <cellStyle name="Comma 3 4 2 3 4" xfId="9450"/>
    <cellStyle name="Comma 3 4 2 3 4 2" xfId="12926"/>
    <cellStyle name="Comma 3 4 2 3 5" xfId="3256"/>
    <cellStyle name="Comma 3 4 2 3 5 2" xfId="11213"/>
    <cellStyle name="Comma 3 4 2 3 6" xfId="2682"/>
    <cellStyle name="Comma 3 4 2 3 7" xfId="10643"/>
    <cellStyle name="Comma 3 4 2 4" xfId="3771"/>
    <cellStyle name="Comma 3 4 2 4 2" xfId="11499"/>
    <cellStyle name="Comma 3 4 2 5" xfId="6043"/>
    <cellStyle name="Comma 3 4 2 5 2" xfId="12070"/>
    <cellStyle name="Comma 3 4 2 6" xfId="8315"/>
    <cellStyle name="Comma 3 4 2 6 2" xfId="12641"/>
    <cellStyle name="Comma 3 4 2 7" xfId="2971"/>
    <cellStyle name="Comma 3 4 2 7 2" xfId="10928"/>
    <cellStyle name="Comma 3 4 2 8" xfId="2402"/>
    <cellStyle name="Comma 3 4 2 9" xfId="10363"/>
    <cellStyle name="Comma 3 4 3" xfId="1032"/>
    <cellStyle name="Comma 3 4 3 2" xfId="2167"/>
    <cellStyle name="Comma 3 4 3 2 2" xfId="5587"/>
    <cellStyle name="Comma 3 4 3 2 2 2" xfId="11955"/>
    <cellStyle name="Comma 3 4 3 2 3" xfId="7859"/>
    <cellStyle name="Comma 3 4 3 2 3 2" xfId="12526"/>
    <cellStyle name="Comma 3 4 3 2 4" xfId="10131"/>
    <cellStyle name="Comma 3 4 3 2 4 2" xfId="13097"/>
    <cellStyle name="Comma 3 4 3 2 5" xfId="3427"/>
    <cellStyle name="Comma 3 4 3 2 5 2" xfId="11384"/>
    <cellStyle name="Comma 3 4 3 2 6" xfId="2850"/>
    <cellStyle name="Comma 3 4 3 2 7" xfId="10811"/>
    <cellStyle name="Comma 3 4 3 3" xfId="4452"/>
    <cellStyle name="Comma 3 4 3 3 2" xfId="11670"/>
    <cellStyle name="Comma 3 4 3 4" xfId="6724"/>
    <cellStyle name="Comma 3 4 3 4 2" xfId="12241"/>
    <cellStyle name="Comma 3 4 3 5" xfId="8996"/>
    <cellStyle name="Comma 3 4 3 5 2" xfId="12812"/>
    <cellStyle name="Comma 3 4 3 6" xfId="3142"/>
    <cellStyle name="Comma 3 4 3 6 2" xfId="11099"/>
    <cellStyle name="Comma 3 4 3 7" xfId="2570"/>
    <cellStyle name="Comma 3 4 3 8" xfId="10531"/>
    <cellStyle name="Comma 3 4 4" xfId="578"/>
    <cellStyle name="Comma 3 4 4 2" xfId="1713"/>
    <cellStyle name="Comma 3 4 4 2 2" xfId="5133"/>
    <cellStyle name="Comma 3 4 4 2 2 2" xfId="11841"/>
    <cellStyle name="Comma 3 4 4 2 3" xfId="7405"/>
    <cellStyle name="Comma 3 4 4 2 3 2" xfId="12412"/>
    <cellStyle name="Comma 3 4 4 2 4" xfId="9677"/>
    <cellStyle name="Comma 3 4 4 2 4 2" xfId="12983"/>
    <cellStyle name="Comma 3 4 4 2 5" xfId="3313"/>
    <cellStyle name="Comma 3 4 4 2 5 2" xfId="11270"/>
    <cellStyle name="Comma 3 4 4 2 6" xfId="2738"/>
    <cellStyle name="Comma 3 4 4 2 7" xfId="10699"/>
    <cellStyle name="Comma 3 4 4 3" xfId="3998"/>
    <cellStyle name="Comma 3 4 4 3 2" xfId="11556"/>
    <cellStyle name="Comma 3 4 4 4" xfId="6270"/>
    <cellStyle name="Comma 3 4 4 4 2" xfId="12127"/>
    <cellStyle name="Comma 3 4 4 5" xfId="8542"/>
    <cellStyle name="Comma 3 4 4 5 2" xfId="12698"/>
    <cellStyle name="Comma 3 4 4 6" xfId="3028"/>
    <cellStyle name="Comma 3 4 4 6 2" xfId="10985"/>
    <cellStyle name="Comma 3 4 4 7" xfId="2458"/>
    <cellStyle name="Comma 3 4 4 8" xfId="10419"/>
    <cellStyle name="Comma 3 4 5" xfId="1259"/>
    <cellStyle name="Comma 3 4 5 2" xfId="4679"/>
    <cellStyle name="Comma 3 4 5 2 2" xfId="11727"/>
    <cellStyle name="Comma 3 4 5 3" xfId="6951"/>
    <cellStyle name="Comma 3 4 5 3 2" xfId="12298"/>
    <cellStyle name="Comma 3 4 5 4" xfId="9223"/>
    <cellStyle name="Comma 3 4 5 4 2" xfId="12869"/>
    <cellStyle name="Comma 3 4 5 5" xfId="3199"/>
    <cellStyle name="Comma 3 4 5 5 2" xfId="11156"/>
    <cellStyle name="Comma 3 4 5 6" xfId="2626"/>
    <cellStyle name="Comma 3 4 5 7" xfId="10587"/>
    <cellStyle name="Comma 3 4 6" xfId="3544"/>
    <cellStyle name="Comma 3 4 6 2" xfId="11442"/>
    <cellStyle name="Comma 3 4 7" xfId="5816"/>
    <cellStyle name="Comma 3 4 7 2" xfId="12013"/>
    <cellStyle name="Comma 3 4 8" xfId="8088"/>
    <cellStyle name="Comma 3 4 8 2" xfId="12584"/>
    <cellStyle name="Comma 3 4 9" xfId="2911"/>
    <cellStyle name="Comma 3 4 9 2" xfId="10870"/>
    <cellStyle name="Comma 3 5" xfId="239"/>
    <cellStyle name="Comma 3 5 10" xfId="2374"/>
    <cellStyle name="Comma 3 5 11" xfId="10335"/>
    <cellStyle name="Comma 3 5 2" xfId="466"/>
    <cellStyle name="Comma 3 5 2 2" xfId="920"/>
    <cellStyle name="Comma 3 5 2 2 2" xfId="2055"/>
    <cellStyle name="Comma 3 5 2 2 2 2" xfId="5475"/>
    <cellStyle name="Comma 3 5 2 2 2 2 2" xfId="11927"/>
    <cellStyle name="Comma 3 5 2 2 2 3" xfId="7747"/>
    <cellStyle name="Comma 3 5 2 2 2 3 2" xfId="12498"/>
    <cellStyle name="Comma 3 5 2 2 2 4" xfId="10019"/>
    <cellStyle name="Comma 3 5 2 2 2 4 2" xfId="13069"/>
    <cellStyle name="Comma 3 5 2 2 2 5" xfId="3399"/>
    <cellStyle name="Comma 3 5 2 2 2 5 2" xfId="11356"/>
    <cellStyle name="Comma 3 5 2 2 2 6" xfId="2822"/>
    <cellStyle name="Comma 3 5 2 2 2 7" xfId="10783"/>
    <cellStyle name="Comma 3 5 2 2 3" xfId="4340"/>
    <cellStyle name="Comma 3 5 2 2 3 2" xfId="11642"/>
    <cellStyle name="Comma 3 5 2 2 4" xfId="6612"/>
    <cellStyle name="Comma 3 5 2 2 4 2" xfId="12213"/>
    <cellStyle name="Comma 3 5 2 2 5" xfId="8884"/>
    <cellStyle name="Comma 3 5 2 2 5 2" xfId="12784"/>
    <cellStyle name="Comma 3 5 2 2 6" xfId="3114"/>
    <cellStyle name="Comma 3 5 2 2 6 2" xfId="11071"/>
    <cellStyle name="Comma 3 5 2 2 7" xfId="2542"/>
    <cellStyle name="Comma 3 5 2 2 8" xfId="10503"/>
    <cellStyle name="Comma 3 5 2 3" xfId="1601"/>
    <cellStyle name="Comma 3 5 2 3 2" xfId="5021"/>
    <cellStyle name="Comma 3 5 2 3 2 2" xfId="11813"/>
    <cellStyle name="Comma 3 5 2 3 3" xfId="7293"/>
    <cellStyle name="Comma 3 5 2 3 3 2" xfId="12384"/>
    <cellStyle name="Comma 3 5 2 3 4" xfId="9565"/>
    <cellStyle name="Comma 3 5 2 3 4 2" xfId="12955"/>
    <cellStyle name="Comma 3 5 2 3 5" xfId="3285"/>
    <cellStyle name="Comma 3 5 2 3 5 2" xfId="11242"/>
    <cellStyle name="Comma 3 5 2 3 6" xfId="2710"/>
    <cellStyle name="Comma 3 5 2 3 7" xfId="10671"/>
    <cellStyle name="Comma 3 5 2 4" xfId="3886"/>
    <cellStyle name="Comma 3 5 2 4 2" xfId="11528"/>
    <cellStyle name="Comma 3 5 2 5" xfId="6158"/>
    <cellStyle name="Comma 3 5 2 5 2" xfId="12099"/>
    <cellStyle name="Comma 3 5 2 6" xfId="8430"/>
    <cellStyle name="Comma 3 5 2 6 2" xfId="12670"/>
    <cellStyle name="Comma 3 5 2 7" xfId="3000"/>
    <cellStyle name="Comma 3 5 2 7 2" xfId="10957"/>
    <cellStyle name="Comma 3 5 2 8" xfId="2430"/>
    <cellStyle name="Comma 3 5 2 9" xfId="10391"/>
    <cellStyle name="Comma 3 5 3" xfId="1147"/>
    <cellStyle name="Comma 3 5 3 2" xfId="2282"/>
    <cellStyle name="Comma 3 5 3 2 2" xfId="5702"/>
    <cellStyle name="Comma 3 5 3 2 2 2" xfId="11984"/>
    <cellStyle name="Comma 3 5 3 2 3" xfId="7974"/>
    <cellStyle name="Comma 3 5 3 2 3 2" xfId="12555"/>
    <cellStyle name="Comma 3 5 3 2 4" xfId="10246"/>
    <cellStyle name="Comma 3 5 3 2 4 2" xfId="13126"/>
    <cellStyle name="Comma 3 5 3 2 5" xfId="3456"/>
    <cellStyle name="Comma 3 5 3 2 5 2" xfId="11413"/>
    <cellStyle name="Comma 3 5 3 2 6" xfId="2878"/>
    <cellStyle name="Comma 3 5 3 2 7" xfId="10839"/>
    <cellStyle name="Comma 3 5 3 3" xfId="4567"/>
    <cellStyle name="Comma 3 5 3 3 2" xfId="11699"/>
    <cellStyle name="Comma 3 5 3 4" xfId="6839"/>
    <cellStyle name="Comma 3 5 3 4 2" xfId="12270"/>
    <cellStyle name="Comma 3 5 3 5" xfId="9111"/>
    <cellStyle name="Comma 3 5 3 5 2" xfId="12841"/>
    <cellStyle name="Comma 3 5 3 6" xfId="3171"/>
    <cellStyle name="Comma 3 5 3 6 2" xfId="11128"/>
    <cellStyle name="Comma 3 5 3 7" xfId="2598"/>
    <cellStyle name="Comma 3 5 3 8" xfId="10559"/>
    <cellStyle name="Comma 3 5 4" xfId="693"/>
    <cellStyle name="Comma 3 5 4 2" xfId="1828"/>
    <cellStyle name="Comma 3 5 4 2 2" xfId="5248"/>
    <cellStyle name="Comma 3 5 4 2 2 2" xfId="11870"/>
    <cellStyle name="Comma 3 5 4 2 3" xfId="7520"/>
    <cellStyle name="Comma 3 5 4 2 3 2" xfId="12441"/>
    <cellStyle name="Comma 3 5 4 2 4" xfId="9792"/>
    <cellStyle name="Comma 3 5 4 2 4 2" xfId="13012"/>
    <cellStyle name="Comma 3 5 4 2 5" xfId="3342"/>
    <cellStyle name="Comma 3 5 4 2 5 2" xfId="11299"/>
    <cellStyle name="Comma 3 5 4 2 6" xfId="2766"/>
    <cellStyle name="Comma 3 5 4 2 7" xfId="10727"/>
    <cellStyle name="Comma 3 5 4 3" xfId="4113"/>
    <cellStyle name="Comma 3 5 4 3 2" xfId="11585"/>
    <cellStyle name="Comma 3 5 4 4" xfId="6385"/>
    <cellStyle name="Comma 3 5 4 4 2" xfId="12156"/>
    <cellStyle name="Comma 3 5 4 5" xfId="8657"/>
    <cellStyle name="Comma 3 5 4 5 2" xfId="12727"/>
    <cellStyle name="Comma 3 5 4 6" xfId="3057"/>
    <cellStyle name="Comma 3 5 4 6 2" xfId="11014"/>
    <cellStyle name="Comma 3 5 4 7" xfId="2486"/>
    <cellStyle name="Comma 3 5 4 8" xfId="10447"/>
    <cellStyle name="Comma 3 5 5" xfId="1374"/>
    <cellStyle name="Comma 3 5 5 2" xfId="4794"/>
    <cellStyle name="Comma 3 5 5 2 2" xfId="11756"/>
    <cellStyle name="Comma 3 5 5 3" xfId="7066"/>
    <cellStyle name="Comma 3 5 5 3 2" xfId="12327"/>
    <cellStyle name="Comma 3 5 5 4" xfId="9338"/>
    <cellStyle name="Comma 3 5 5 4 2" xfId="12898"/>
    <cellStyle name="Comma 3 5 5 5" xfId="3228"/>
    <cellStyle name="Comma 3 5 5 5 2" xfId="11185"/>
    <cellStyle name="Comma 3 5 5 6" xfId="2654"/>
    <cellStyle name="Comma 3 5 5 7" xfId="10615"/>
    <cellStyle name="Comma 3 5 6" xfId="3659"/>
    <cellStyle name="Comma 3 5 6 2" xfId="11471"/>
    <cellStyle name="Comma 3 5 7" xfId="5931"/>
    <cellStyle name="Comma 3 5 7 2" xfId="12042"/>
    <cellStyle name="Comma 3 5 8" xfId="8203"/>
    <cellStyle name="Comma 3 5 8 2" xfId="12613"/>
    <cellStyle name="Comma 3 5 9" xfId="2943"/>
    <cellStyle name="Comma 3 5 9 2" xfId="10900"/>
    <cellStyle name="Comma 3 6" xfId="295"/>
    <cellStyle name="Comma 3 6 2" xfId="749"/>
    <cellStyle name="Comma 3 6 2 2" xfId="1884"/>
    <cellStyle name="Comma 3 6 2 2 2" xfId="5304"/>
    <cellStyle name="Comma 3 6 2 2 2 2" xfId="11884"/>
    <cellStyle name="Comma 3 6 2 2 3" xfId="7576"/>
    <cellStyle name="Comma 3 6 2 2 3 2" xfId="12455"/>
    <cellStyle name="Comma 3 6 2 2 4" xfId="9848"/>
    <cellStyle name="Comma 3 6 2 2 4 2" xfId="13026"/>
    <cellStyle name="Comma 3 6 2 2 5" xfId="3356"/>
    <cellStyle name="Comma 3 6 2 2 5 2" xfId="11313"/>
    <cellStyle name="Comma 3 6 2 2 6" xfId="2780"/>
    <cellStyle name="Comma 3 6 2 2 7" xfId="10741"/>
    <cellStyle name="Comma 3 6 2 3" xfId="4169"/>
    <cellStyle name="Comma 3 6 2 3 2" xfId="11599"/>
    <cellStyle name="Comma 3 6 2 4" xfId="6441"/>
    <cellStyle name="Comma 3 6 2 4 2" xfId="12170"/>
    <cellStyle name="Comma 3 6 2 5" xfId="8713"/>
    <cellStyle name="Comma 3 6 2 5 2" xfId="12741"/>
    <cellStyle name="Comma 3 6 2 6" xfId="3071"/>
    <cellStyle name="Comma 3 6 2 6 2" xfId="11028"/>
    <cellStyle name="Comma 3 6 2 7" xfId="2500"/>
    <cellStyle name="Comma 3 6 2 8" xfId="10461"/>
    <cellStyle name="Comma 3 6 3" xfId="1430"/>
    <cellStyle name="Comma 3 6 3 2" xfId="4850"/>
    <cellStyle name="Comma 3 6 3 2 2" xfId="11770"/>
    <cellStyle name="Comma 3 6 3 3" xfId="7122"/>
    <cellStyle name="Comma 3 6 3 3 2" xfId="12341"/>
    <cellStyle name="Comma 3 6 3 4" xfId="9394"/>
    <cellStyle name="Comma 3 6 3 4 2" xfId="12912"/>
    <cellStyle name="Comma 3 6 3 5" xfId="3242"/>
    <cellStyle name="Comma 3 6 3 5 2" xfId="11199"/>
    <cellStyle name="Comma 3 6 3 6" xfId="2668"/>
    <cellStyle name="Comma 3 6 3 7" xfId="10629"/>
    <cellStyle name="Comma 3 6 4" xfId="3715"/>
    <cellStyle name="Comma 3 6 4 2" xfId="11485"/>
    <cellStyle name="Comma 3 6 5" xfId="5987"/>
    <cellStyle name="Comma 3 6 5 2" xfId="12056"/>
    <cellStyle name="Comma 3 6 6" xfId="8259"/>
    <cellStyle name="Comma 3 6 6 2" xfId="12627"/>
    <cellStyle name="Comma 3 6 7" xfId="2957"/>
    <cellStyle name="Comma 3 6 7 2" xfId="10914"/>
    <cellStyle name="Comma 3 6 8" xfId="2388"/>
    <cellStyle name="Comma 3 6 9" xfId="10349"/>
    <cellStyle name="Comma 3 7" xfId="976"/>
    <cellStyle name="Comma 3 7 2" xfId="2111"/>
    <cellStyle name="Comma 3 7 2 2" xfId="5531"/>
    <cellStyle name="Comma 3 7 2 2 2" xfId="11941"/>
    <cellStyle name="Comma 3 7 2 3" xfId="7803"/>
    <cellStyle name="Comma 3 7 2 3 2" xfId="12512"/>
    <cellStyle name="Comma 3 7 2 4" xfId="10075"/>
    <cellStyle name="Comma 3 7 2 4 2" xfId="13083"/>
    <cellStyle name="Comma 3 7 2 5" xfId="3413"/>
    <cellStyle name="Comma 3 7 2 5 2" xfId="11370"/>
    <cellStyle name="Comma 3 7 2 6" xfId="2836"/>
    <cellStyle name="Comma 3 7 2 7" xfId="10797"/>
    <cellStyle name="Comma 3 7 3" xfId="4396"/>
    <cellStyle name="Comma 3 7 3 2" xfId="11656"/>
    <cellStyle name="Comma 3 7 4" xfId="6668"/>
    <cellStyle name="Comma 3 7 4 2" xfId="12227"/>
    <cellStyle name="Comma 3 7 5" xfId="8940"/>
    <cellStyle name="Comma 3 7 5 2" xfId="12798"/>
    <cellStyle name="Comma 3 7 6" xfId="3128"/>
    <cellStyle name="Comma 3 7 6 2" xfId="11085"/>
    <cellStyle name="Comma 3 7 7" xfId="2556"/>
    <cellStyle name="Comma 3 7 8" xfId="10517"/>
    <cellStyle name="Comma 3 8" xfId="522"/>
    <cellStyle name="Comma 3 8 2" xfId="1657"/>
    <cellStyle name="Comma 3 8 2 2" xfId="5077"/>
    <cellStyle name="Comma 3 8 2 2 2" xfId="11827"/>
    <cellStyle name="Comma 3 8 2 3" xfId="7349"/>
    <cellStyle name="Comma 3 8 2 3 2" xfId="12398"/>
    <cellStyle name="Comma 3 8 2 4" xfId="9621"/>
    <cellStyle name="Comma 3 8 2 4 2" xfId="12969"/>
    <cellStyle name="Comma 3 8 2 5" xfId="3299"/>
    <cellStyle name="Comma 3 8 2 5 2" xfId="11256"/>
    <cellStyle name="Comma 3 8 2 6" xfId="2724"/>
    <cellStyle name="Comma 3 8 2 7" xfId="10685"/>
    <cellStyle name="Comma 3 8 3" xfId="3942"/>
    <cellStyle name="Comma 3 8 3 2" xfId="11542"/>
    <cellStyle name="Comma 3 8 4" xfId="6214"/>
    <cellStyle name="Comma 3 8 4 2" xfId="12113"/>
    <cellStyle name="Comma 3 8 5" xfId="8486"/>
    <cellStyle name="Comma 3 8 5 2" xfId="12684"/>
    <cellStyle name="Comma 3 8 6" xfId="3014"/>
    <cellStyle name="Comma 3 8 6 2" xfId="10971"/>
    <cellStyle name="Comma 3 8 7" xfId="2444"/>
    <cellStyle name="Comma 3 8 8" xfId="10405"/>
    <cellStyle name="Comma 3 9" xfId="1203"/>
    <cellStyle name="Comma 3 9 2" xfId="4623"/>
    <cellStyle name="Comma 3 9 2 2" xfId="11713"/>
    <cellStyle name="Comma 3 9 3" xfId="6895"/>
    <cellStyle name="Comma 3 9 3 2" xfId="12284"/>
    <cellStyle name="Comma 3 9 4" xfId="9167"/>
    <cellStyle name="Comma 3 9 4 2" xfId="12855"/>
    <cellStyle name="Comma 3 9 5" xfId="3185"/>
    <cellStyle name="Comma 3 9 5 2" xfId="11142"/>
    <cellStyle name="Comma 3 9 6" xfId="2612"/>
    <cellStyle name="Comma 3 9 7" xfId="10573"/>
    <cellStyle name="Comma 4" xfId="57"/>
    <cellStyle name="Comma 4 10" xfId="3490"/>
    <cellStyle name="Comma 4 10 2" xfId="11429"/>
    <cellStyle name="Comma 4 11" xfId="5762"/>
    <cellStyle name="Comma 4 11 2" xfId="12000"/>
    <cellStyle name="Comma 4 12" xfId="8034"/>
    <cellStyle name="Comma 4 12 2" xfId="12571"/>
    <cellStyle name="Comma 4 13" xfId="2896"/>
    <cellStyle name="Comma 4 13 2" xfId="10856"/>
    <cellStyle name="Comma 4 14" xfId="2331"/>
    <cellStyle name="Comma 4 15" xfId="10292"/>
    <cellStyle name="Comma 4 16" xfId="13155"/>
    <cellStyle name="Comma 4 17" xfId="13176"/>
    <cellStyle name="Comma 4 2" xfId="87"/>
    <cellStyle name="Comma 4 2 10" xfId="5790"/>
    <cellStyle name="Comma 4 2 10 2" xfId="12007"/>
    <cellStyle name="Comma 4 2 11" xfId="8062"/>
    <cellStyle name="Comma 4 2 11 2" xfId="12578"/>
    <cellStyle name="Comma 4 2 12" xfId="2905"/>
    <cellStyle name="Comma 4 2 12 2" xfId="10864"/>
    <cellStyle name="Comma 4 2 13" xfId="2339"/>
    <cellStyle name="Comma 4 2 14" xfId="10300"/>
    <cellStyle name="Comma 4 2 2" xfId="199"/>
    <cellStyle name="Comma 4 2 2 10" xfId="2367"/>
    <cellStyle name="Comma 4 2 2 11" xfId="10328"/>
    <cellStyle name="Comma 4 2 2 2" xfId="437"/>
    <cellStyle name="Comma 4 2 2 2 2" xfId="891"/>
    <cellStyle name="Comma 4 2 2 2 2 2" xfId="2026"/>
    <cellStyle name="Comma 4 2 2 2 2 2 2" xfId="5446"/>
    <cellStyle name="Comma 4 2 2 2 2 2 2 2" xfId="11920"/>
    <cellStyle name="Comma 4 2 2 2 2 2 3" xfId="7718"/>
    <cellStyle name="Comma 4 2 2 2 2 2 3 2" xfId="12491"/>
    <cellStyle name="Comma 4 2 2 2 2 2 4" xfId="9990"/>
    <cellStyle name="Comma 4 2 2 2 2 2 4 2" xfId="13062"/>
    <cellStyle name="Comma 4 2 2 2 2 2 5" xfId="3392"/>
    <cellStyle name="Comma 4 2 2 2 2 2 5 2" xfId="11349"/>
    <cellStyle name="Comma 4 2 2 2 2 2 6" xfId="2816"/>
    <cellStyle name="Comma 4 2 2 2 2 2 7" xfId="10777"/>
    <cellStyle name="Comma 4 2 2 2 2 3" xfId="4311"/>
    <cellStyle name="Comma 4 2 2 2 2 3 2" xfId="11635"/>
    <cellStyle name="Comma 4 2 2 2 2 4" xfId="6583"/>
    <cellStyle name="Comma 4 2 2 2 2 4 2" xfId="12206"/>
    <cellStyle name="Comma 4 2 2 2 2 5" xfId="8855"/>
    <cellStyle name="Comma 4 2 2 2 2 5 2" xfId="12777"/>
    <cellStyle name="Comma 4 2 2 2 2 6" xfId="3107"/>
    <cellStyle name="Comma 4 2 2 2 2 6 2" xfId="11064"/>
    <cellStyle name="Comma 4 2 2 2 2 7" xfId="2536"/>
    <cellStyle name="Comma 4 2 2 2 2 8" xfId="10497"/>
    <cellStyle name="Comma 4 2 2 2 3" xfId="1572"/>
    <cellStyle name="Comma 4 2 2 2 3 2" xfId="4992"/>
    <cellStyle name="Comma 4 2 2 2 3 2 2" xfId="11806"/>
    <cellStyle name="Comma 4 2 2 2 3 3" xfId="7264"/>
    <cellStyle name="Comma 4 2 2 2 3 3 2" xfId="12377"/>
    <cellStyle name="Comma 4 2 2 2 3 4" xfId="9536"/>
    <cellStyle name="Comma 4 2 2 2 3 4 2" xfId="12948"/>
    <cellStyle name="Comma 4 2 2 2 3 5" xfId="3278"/>
    <cellStyle name="Comma 4 2 2 2 3 5 2" xfId="11235"/>
    <cellStyle name="Comma 4 2 2 2 3 6" xfId="2704"/>
    <cellStyle name="Comma 4 2 2 2 3 7" xfId="10665"/>
    <cellStyle name="Comma 4 2 2 2 4" xfId="3857"/>
    <cellStyle name="Comma 4 2 2 2 4 2" xfId="11521"/>
    <cellStyle name="Comma 4 2 2 2 5" xfId="6129"/>
    <cellStyle name="Comma 4 2 2 2 5 2" xfId="12092"/>
    <cellStyle name="Comma 4 2 2 2 6" xfId="8401"/>
    <cellStyle name="Comma 4 2 2 2 6 2" xfId="12663"/>
    <cellStyle name="Comma 4 2 2 2 7" xfId="2993"/>
    <cellStyle name="Comma 4 2 2 2 7 2" xfId="10950"/>
    <cellStyle name="Comma 4 2 2 2 8" xfId="2424"/>
    <cellStyle name="Comma 4 2 2 2 9" xfId="10385"/>
    <cellStyle name="Comma 4 2 2 3" xfId="1118"/>
    <cellStyle name="Comma 4 2 2 3 2" xfId="2253"/>
    <cellStyle name="Comma 4 2 2 3 2 2" xfId="5673"/>
    <cellStyle name="Comma 4 2 2 3 2 2 2" xfId="11977"/>
    <cellStyle name="Comma 4 2 2 3 2 3" xfId="7945"/>
    <cellStyle name="Comma 4 2 2 3 2 3 2" xfId="12548"/>
    <cellStyle name="Comma 4 2 2 3 2 4" xfId="10217"/>
    <cellStyle name="Comma 4 2 2 3 2 4 2" xfId="13119"/>
    <cellStyle name="Comma 4 2 2 3 2 5" xfId="3449"/>
    <cellStyle name="Comma 4 2 2 3 2 5 2" xfId="11406"/>
    <cellStyle name="Comma 4 2 2 3 2 6" xfId="2872"/>
    <cellStyle name="Comma 4 2 2 3 2 7" xfId="10833"/>
    <cellStyle name="Comma 4 2 2 3 3" xfId="4538"/>
    <cellStyle name="Comma 4 2 2 3 3 2" xfId="11692"/>
    <cellStyle name="Comma 4 2 2 3 4" xfId="6810"/>
    <cellStyle name="Comma 4 2 2 3 4 2" xfId="12263"/>
    <cellStyle name="Comma 4 2 2 3 5" xfId="9082"/>
    <cellStyle name="Comma 4 2 2 3 5 2" xfId="12834"/>
    <cellStyle name="Comma 4 2 2 3 6" xfId="3164"/>
    <cellStyle name="Comma 4 2 2 3 6 2" xfId="11121"/>
    <cellStyle name="Comma 4 2 2 3 7" xfId="2592"/>
    <cellStyle name="Comma 4 2 2 3 8" xfId="10553"/>
    <cellStyle name="Comma 4 2 2 4" xfId="664"/>
    <cellStyle name="Comma 4 2 2 4 2" xfId="1799"/>
    <cellStyle name="Comma 4 2 2 4 2 2" xfId="5219"/>
    <cellStyle name="Comma 4 2 2 4 2 2 2" xfId="11863"/>
    <cellStyle name="Comma 4 2 2 4 2 3" xfId="7491"/>
    <cellStyle name="Comma 4 2 2 4 2 3 2" xfId="12434"/>
    <cellStyle name="Comma 4 2 2 4 2 4" xfId="9763"/>
    <cellStyle name="Comma 4 2 2 4 2 4 2" xfId="13005"/>
    <cellStyle name="Comma 4 2 2 4 2 5" xfId="3335"/>
    <cellStyle name="Comma 4 2 2 4 2 5 2" xfId="11292"/>
    <cellStyle name="Comma 4 2 2 4 2 6" xfId="2760"/>
    <cellStyle name="Comma 4 2 2 4 2 7" xfId="10721"/>
    <cellStyle name="Comma 4 2 2 4 3" xfId="4084"/>
    <cellStyle name="Comma 4 2 2 4 3 2" xfId="11578"/>
    <cellStyle name="Comma 4 2 2 4 4" xfId="6356"/>
    <cellStyle name="Comma 4 2 2 4 4 2" xfId="12149"/>
    <cellStyle name="Comma 4 2 2 4 5" xfId="8628"/>
    <cellStyle name="Comma 4 2 2 4 5 2" xfId="12720"/>
    <cellStyle name="Comma 4 2 2 4 6" xfId="3050"/>
    <cellStyle name="Comma 4 2 2 4 6 2" xfId="11007"/>
    <cellStyle name="Comma 4 2 2 4 7" xfId="2480"/>
    <cellStyle name="Comma 4 2 2 4 8" xfId="10441"/>
    <cellStyle name="Comma 4 2 2 5" xfId="1345"/>
    <cellStyle name="Comma 4 2 2 5 2" xfId="4765"/>
    <cellStyle name="Comma 4 2 2 5 2 2" xfId="11749"/>
    <cellStyle name="Comma 4 2 2 5 3" xfId="7037"/>
    <cellStyle name="Comma 4 2 2 5 3 2" xfId="12320"/>
    <cellStyle name="Comma 4 2 2 5 4" xfId="9309"/>
    <cellStyle name="Comma 4 2 2 5 4 2" xfId="12891"/>
    <cellStyle name="Comma 4 2 2 5 5" xfId="3221"/>
    <cellStyle name="Comma 4 2 2 5 5 2" xfId="11178"/>
    <cellStyle name="Comma 4 2 2 5 6" xfId="2648"/>
    <cellStyle name="Comma 4 2 2 5 7" xfId="10609"/>
    <cellStyle name="Comma 4 2 2 6" xfId="3630"/>
    <cellStyle name="Comma 4 2 2 6 2" xfId="11464"/>
    <cellStyle name="Comma 4 2 2 7" xfId="5902"/>
    <cellStyle name="Comma 4 2 2 7 2" xfId="12035"/>
    <cellStyle name="Comma 4 2 2 8" xfId="8174"/>
    <cellStyle name="Comma 4 2 2 8 2" xfId="12606"/>
    <cellStyle name="Comma 4 2 2 9" xfId="2933"/>
    <cellStyle name="Comma 4 2 2 9 2" xfId="10892"/>
    <cellStyle name="Comma 4 2 3" xfId="143"/>
    <cellStyle name="Comma 4 2 3 10" xfId="2353"/>
    <cellStyle name="Comma 4 2 3 11" xfId="10314"/>
    <cellStyle name="Comma 4 2 3 2" xfId="381"/>
    <cellStyle name="Comma 4 2 3 2 2" xfId="835"/>
    <cellStyle name="Comma 4 2 3 2 2 2" xfId="1970"/>
    <cellStyle name="Comma 4 2 3 2 2 2 2" xfId="5390"/>
    <cellStyle name="Comma 4 2 3 2 2 2 2 2" xfId="11906"/>
    <cellStyle name="Comma 4 2 3 2 2 2 3" xfId="7662"/>
    <cellStyle name="Comma 4 2 3 2 2 2 3 2" xfId="12477"/>
    <cellStyle name="Comma 4 2 3 2 2 2 4" xfId="9934"/>
    <cellStyle name="Comma 4 2 3 2 2 2 4 2" xfId="13048"/>
    <cellStyle name="Comma 4 2 3 2 2 2 5" xfId="3378"/>
    <cellStyle name="Comma 4 2 3 2 2 2 5 2" xfId="11335"/>
    <cellStyle name="Comma 4 2 3 2 2 2 6" xfId="2802"/>
    <cellStyle name="Comma 4 2 3 2 2 2 7" xfId="10763"/>
    <cellStyle name="Comma 4 2 3 2 2 3" xfId="4255"/>
    <cellStyle name="Comma 4 2 3 2 2 3 2" xfId="11621"/>
    <cellStyle name="Comma 4 2 3 2 2 4" xfId="6527"/>
    <cellStyle name="Comma 4 2 3 2 2 4 2" xfId="12192"/>
    <cellStyle name="Comma 4 2 3 2 2 5" xfId="8799"/>
    <cellStyle name="Comma 4 2 3 2 2 5 2" xfId="12763"/>
    <cellStyle name="Comma 4 2 3 2 2 6" xfId="3093"/>
    <cellStyle name="Comma 4 2 3 2 2 6 2" xfId="11050"/>
    <cellStyle name="Comma 4 2 3 2 2 7" xfId="2522"/>
    <cellStyle name="Comma 4 2 3 2 2 8" xfId="10483"/>
    <cellStyle name="Comma 4 2 3 2 3" xfId="1516"/>
    <cellStyle name="Comma 4 2 3 2 3 2" xfId="4936"/>
    <cellStyle name="Comma 4 2 3 2 3 2 2" xfId="11792"/>
    <cellStyle name="Comma 4 2 3 2 3 3" xfId="7208"/>
    <cellStyle name="Comma 4 2 3 2 3 3 2" xfId="12363"/>
    <cellStyle name="Comma 4 2 3 2 3 4" xfId="9480"/>
    <cellStyle name="Comma 4 2 3 2 3 4 2" xfId="12934"/>
    <cellStyle name="Comma 4 2 3 2 3 5" xfId="3264"/>
    <cellStyle name="Comma 4 2 3 2 3 5 2" xfId="11221"/>
    <cellStyle name="Comma 4 2 3 2 3 6" xfId="2690"/>
    <cellStyle name="Comma 4 2 3 2 3 7" xfId="10651"/>
    <cellStyle name="Comma 4 2 3 2 4" xfId="3801"/>
    <cellStyle name="Comma 4 2 3 2 4 2" xfId="11507"/>
    <cellStyle name="Comma 4 2 3 2 5" xfId="6073"/>
    <cellStyle name="Comma 4 2 3 2 5 2" xfId="12078"/>
    <cellStyle name="Comma 4 2 3 2 6" xfId="8345"/>
    <cellStyle name="Comma 4 2 3 2 6 2" xfId="12649"/>
    <cellStyle name="Comma 4 2 3 2 7" xfId="2979"/>
    <cellStyle name="Comma 4 2 3 2 7 2" xfId="10936"/>
    <cellStyle name="Comma 4 2 3 2 8" xfId="2410"/>
    <cellStyle name="Comma 4 2 3 2 9" xfId="10371"/>
    <cellStyle name="Comma 4 2 3 3" xfId="1062"/>
    <cellStyle name="Comma 4 2 3 3 2" xfId="2197"/>
    <cellStyle name="Comma 4 2 3 3 2 2" xfId="5617"/>
    <cellStyle name="Comma 4 2 3 3 2 2 2" xfId="11963"/>
    <cellStyle name="Comma 4 2 3 3 2 3" xfId="7889"/>
    <cellStyle name="Comma 4 2 3 3 2 3 2" xfId="12534"/>
    <cellStyle name="Comma 4 2 3 3 2 4" xfId="10161"/>
    <cellStyle name="Comma 4 2 3 3 2 4 2" xfId="13105"/>
    <cellStyle name="Comma 4 2 3 3 2 5" xfId="3435"/>
    <cellStyle name="Comma 4 2 3 3 2 5 2" xfId="11392"/>
    <cellStyle name="Comma 4 2 3 3 2 6" xfId="2858"/>
    <cellStyle name="Comma 4 2 3 3 2 7" xfId="10819"/>
    <cellStyle name="Comma 4 2 3 3 3" xfId="4482"/>
    <cellStyle name="Comma 4 2 3 3 3 2" xfId="11678"/>
    <cellStyle name="Comma 4 2 3 3 4" xfId="6754"/>
    <cellStyle name="Comma 4 2 3 3 4 2" xfId="12249"/>
    <cellStyle name="Comma 4 2 3 3 5" xfId="9026"/>
    <cellStyle name="Comma 4 2 3 3 5 2" xfId="12820"/>
    <cellStyle name="Comma 4 2 3 3 6" xfId="3150"/>
    <cellStyle name="Comma 4 2 3 3 6 2" xfId="11107"/>
    <cellStyle name="Comma 4 2 3 3 7" xfId="2578"/>
    <cellStyle name="Comma 4 2 3 3 8" xfId="10539"/>
    <cellStyle name="Comma 4 2 3 4" xfId="608"/>
    <cellStyle name="Comma 4 2 3 4 2" xfId="1743"/>
    <cellStyle name="Comma 4 2 3 4 2 2" xfId="5163"/>
    <cellStyle name="Comma 4 2 3 4 2 2 2" xfId="11849"/>
    <cellStyle name="Comma 4 2 3 4 2 3" xfId="7435"/>
    <cellStyle name="Comma 4 2 3 4 2 3 2" xfId="12420"/>
    <cellStyle name="Comma 4 2 3 4 2 4" xfId="9707"/>
    <cellStyle name="Comma 4 2 3 4 2 4 2" xfId="12991"/>
    <cellStyle name="Comma 4 2 3 4 2 5" xfId="3321"/>
    <cellStyle name="Comma 4 2 3 4 2 5 2" xfId="11278"/>
    <cellStyle name="Comma 4 2 3 4 2 6" xfId="2746"/>
    <cellStyle name="Comma 4 2 3 4 2 7" xfId="10707"/>
    <cellStyle name="Comma 4 2 3 4 3" xfId="4028"/>
    <cellStyle name="Comma 4 2 3 4 3 2" xfId="11564"/>
    <cellStyle name="Comma 4 2 3 4 4" xfId="6300"/>
    <cellStyle name="Comma 4 2 3 4 4 2" xfId="12135"/>
    <cellStyle name="Comma 4 2 3 4 5" xfId="8572"/>
    <cellStyle name="Comma 4 2 3 4 5 2" xfId="12706"/>
    <cellStyle name="Comma 4 2 3 4 6" xfId="3036"/>
    <cellStyle name="Comma 4 2 3 4 6 2" xfId="10993"/>
    <cellStyle name="Comma 4 2 3 4 7" xfId="2466"/>
    <cellStyle name="Comma 4 2 3 4 8" xfId="10427"/>
    <cellStyle name="Comma 4 2 3 5" xfId="1289"/>
    <cellStyle name="Comma 4 2 3 5 2" xfId="4709"/>
    <cellStyle name="Comma 4 2 3 5 2 2" xfId="11735"/>
    <cellStyle name="Comma 4 2 3 5 3" xfId="6981"/>
    <cellStyle name="Comma 4 2 3 5 3 2" xfId="12306"/>
    <cellStyle name="Comma 4 2 3 5 4" xfId="9253"/>
    <cellStyle name="Comma 4 2 3 5 4 2" xfId="12877"/>
    <cellStyle name="Comma 4 2 3 5 5" xfId="3207"/>
    <cellStyle name="Comma 4 2 3 5 5 2" xfId="11164"/>
    <cellStyle name="Comma 4 2 3 5 6" xfId="2634"/>
    <cellStyle name="Comma 4 2 3 5 7" xfId="10595"/>
    <cellStyle name="Comma 4 2 3 6" xfId="3574"/>
    <cellStyle name="Comma 4 2 3 6 2" xfId="11450"/>
    <cellStyle name="Comma 4 2 3 7" xfId="5846"/>
    <cellStyle name="Comma 4 2 3 7 2" xfId="12021"/>
    <cellStyle name="Comma 4 2 3 8" xfId="8118"/>
    <cellStyle name="Comma 4 2 3 8 2" xfId="12592"/>
    <cellStyle name="Comma 4 2 3 9" xfId="2919"/>
    <cellStyle name="Comma 4 2 3 9 2" xfId="10878"/>
    <cellStyle name="Comma 4 2 4" xfId="269"/>
    <cellStyle name="Comma 4 2 4 10" xfId="2382"/>
    <cellStyle name="Comma 4 2 4 11" xfId="10343"/>
    <cellStyle name="Comma 4 2 4 2" xfId="496"/>
    <cellStyle name="Comma 4 2 4 2 2" xfId="950"/>
    <cellStyle name="Comma 4 2 4 2 2 2" xfId="2085"/>
    <cellStyle name="Comma 4 2 4 2 2 2 2" xfId="5505"/>
    <cellStyle name="Comma 4 2 4 2 2 2 2 2" xfId="11935"/>
    <cellStyle name="Comma 4 2 4 2 2 2 3" xfId="7777"/>
    <cellStyle name="Comma 4 2 4 2 2 2 3 2" xfId="12506"/>
    <cellStyle name="Comma 4 2 4 2 2 2 4" xfId="10049"/>
    <cellStyle name="Comma 4 2 4 2 2 2 4 2" xfId="13077"/>
    <cellStyle name="Comma 4 2 4 2 2 2 5" xfId="3407"/>
    <cellStyle name="Comma 4 2 4 2 2 2 5 2" xfId="11364"/>
    <cellStyle name="Comma 4 2 4 2 2 2 6" xfId="2830"/>
    <cellStyle name="Comma 4 2 4 2 2 2 7" xfId="10791"/>
    <cellStyle name="Comma 4 2 4 2 2 3" xfId="4370"/>
    <cellStyle name="Comma 4 2 4 2 2 3 2" xfId="11650"/>
    <cellStyle name="Comma 4 2 4 2 2 4" xfId="6642"/>
    <cellStyle name="Comma 4 2 4 2 2 4 2" xfId="12221"/>
    <cellStyle name="Comma 4 2 4 2 2 5" xfId="8914"/>
    <cellStyle name="Comma 4 2 4 2 2 5 2" xfId="12792"/>
    <cellStyle name="Comma 4 2 4 2 2 6" xfId="3122"/>
    <cellStyle name="Comma 4 2 4 2 2 6 2" xfId="11079"/>
    <cellStyle name="Comma 4 2 4 2 2 7" xfId="2550"/>
    <cellStyle name="Comma 4 2 4 2 2 8" xfId="10511"/>
    <cellStyle name="Comma 4 2 4 2 3" xfId="1631"/>
    <cellStyle name="Comma 4 2 4 2 3 2" xfId="5051"/>
    <cellStyle name="Comma 4 2 4 2 3 2 2" xfId="11821"/>
    <cellStyle name="Comma 4 2 4 2 3 3" xfId="7323"/>
    <cellStyle name="Comma 4 2 4 2 3 3 2" xfId="12392"/>
    <cellStyle name="Comma 4 2 4 2 3 4" xfId="9595"/>
    <cellStyle name="Comma 4 2 4 2 3 4 2" xfId="12963"/>
    <cellStyle name="Comma 4 2 4 2 3 5" xfId="3293"/>
    <cellStyle name="Comma 4 2 4 2 3 5 2" xfId="11250"/>
    <cellStyle name="Comma 4 2 4 2 3 6" xfId="2718"/>
    <cellStyle name="Comma 4 2 4 2 3 7" xfId="10679"/>
    <cellStyle name="Comma 4 2 4 2 4" xfId="3916"/>
    <cellStyle name="Comma 4 2 4 2 4 2" xfId="11536"/>
    <cellStyle name="Comma 4 2 4 2 5" xfId="6188"/>
    <cellStyle name="Comma 4 2 4 2 5 2" xfId="12107"/>
    <cellStyle name="Comma 4 2 4 2 6" xfId="8460"/>
    <cellStyle name="Comma 4 2 4 2 6 2" xfId="12678"/>
    <cellStyle name="Comma 4 2 4 2 7" xfId="3008"/>
    <cellStyle name="Comma 4 2 4 2 7 2" xfId="10965"/>
    <cellStyle name="Comma 4 2 4 2 8" xfId="2438"/>
    <cellStyle name="Comma 4 2 4 2 9" xfId="10399"/>
    <cellStyle name="Comma 4 2 4 3" xfId="1177"/>
    <cellStyle name="Comma 4 2 4 3 2" xfId="2312"/>
    <cellStyle name="Comma 4 2 4 3 2 2" xfId="5732"/>
    <cellStyle name="Comma 4 2 4 3 2 2 2" xfId="11992"/>
    <cellStyle name="Comma 4 2 4 3 2 3" xfId="8004"/>
    <cellStyle name="Comma 4 2 4 3 2 3 2" xfId="12563"/>
    <cellStyle name="Comma 4 2 4 3 2 4" xfId="10276"/>
    <cellStyle name="Comma 4 2 4 3 2 4 2" xfId="13134"/>
    <cellStyle name="Comma 4 2 4 3 2 5" xfId="3464"/>
    <cellStyle name="Comma 4 2 4 3 2 5 2" xfId="11421"/>
    <cellStyle name="Comma 4 2 4 3 2 6" xfId="2886"/>
    <cellStyle name="Comma 4 2 4 3 2 7" xfId="10847"/>
    <cellStyle name="Comma 4 2 4 3 3" xfId="4597"/>
    <cellStyle name="Comma 4 2 4 3 3 2" xfId="11707"/>
    <cellStyle name="Comma 4 2 4 3 4" xfId="6869"/>
    <cellStyle name="Comma 4 2 4 3 4 2" xfId="12278"/>
    <cellStyle name="Comma 4 2 4 3 5" xfId="9141"/>
    <cellStyle name="Comma 4 2 4 3 5 2" xfId="12849"/>
    <cellStyle name="Comma 4 2 4 3 6" xfId="3179"/>
    <cellStyle name="Comma 4 2 4 3 6 2" xfId="11136"/>
    <cellStyle name="Comma 4 2 4 3 7" xfId="2606"/>
    <cellStyle name="Comma 4 2 4 3 8" xfId="10567"/>
    <cellStyle name="Comma 4 2 4 4" xfId="723"/>
    <cellStyle name="Comma 4 2 4 4 2" xfId="1858"/>
    <cellStyle name="Comma 4 2 4 4 2 2" xfId="5278"/>
    <cellStyle name="Comma 4 2 4 4 2 2 2" xfId="11878"/>
    <cellStyle name="Comma 4 2 4 4 2 3" xfId="7550"/>
    <cellStyle name="Comma 4 2 4 4 2 3 2" xfId="12449"/>
    <cellStyle name="Comma 4 2 4 4 2 4" xfId="9822"/>
    <cellStyle name="Comma 4 2 4 4 2 4 2" xfId="13020"/>
    <cellStyle name="Comma 4 2 4 4 2 5" xfId="3350"/>
    <cellStyle name="Comma 4 2 4 4 2 5 2" xfId="11307"/>
    <cellStyle name="Comma 4 2 4 4 2 6" xfId="2774"/>
    <cellStyle name="Comma 4 2 4 4 2 7" xfId="10735"/>
    <cellStyle name="Comma 4 2 4 4 3" xfId="4143"/>
    <cellStyle name="Comma 4 2 4 4 3 2" xfId="11593"/>
    <cellStyle name="Comma 4 2 4 4 4" xfId="6415"/>
    <cellStyle name="Comma 4 2 4 4 4 2" xfId="12164"/>
    <cellStyle name="Comma 4 2 4 4 5" xfId="8687"/>
    <cellStyle name="Comma 4 2 4 4 5 2" xfId="12735"/>
    <cellStyle name="Comma 4 2 4 4 6" xfId="3065"/>
    <cellStyle name="Comma 4 2 4 4 6 2" xfId="11022"/>
    <cellStyle name="Comma 4 2 4 4 7" xfId="2494"/>
    <cellStyle name="Comma 4 2 4 4 8" xfId="10455"/>
    <cellStyle name="Comma 4 2 4 5" xfId="1404"/>
    <cellStyle name="Comma 4 2 4 5 2" xfId="4824"/>
    <cellStyle name="Comma 4 2 4 5 2 2" xfId="11764"/>
    <cellStyle name="Comma 4 2 4 5 3" xfId="7096"/>
    <cellStyle name="Comma 4 2 4 5 3 2" xfId="12335"/>
    <cellStyle name="Comma 4 2 4 5 4" xfId="9368"/>
    <cellStyle name="Comma 4 2 4 5 4 2" xfId="12906"/>
    <cellStyle name="Comma 4 2 4 5 5" xfId="3236"/>
    <cellStyle name="Comma 4 2 4 5 5 2" xfId="11193"/>
    <cellStyle name="Comma 4 2 4 5 6" xfId="2662"/>
    <cellStyle name="Comma 4 2 4 5 7" xfId="10623"/>
    <cellStyle name="Comma 4 2 4 6" xfId="3689"/>
    <cellStyle name="Comma 4 2 4 6 2" xfId="11479"/>
    <cellStyle name="Comma 4 2 4 7" xfId="5961"/>
    <cellStyle name="Comma 4 2 4 7 2" xfId="12050"/>
    <cellStyle name="Comma 4 2 4 8" xfId="8233"/>
    <cellStyle name="Comma 4 2 4 8 2" xfId="12621"/>
    <cellStyle name="Comma 4 2 4 9" xfId="2951"/>
    <cellStyle name="Comma 4 2 4 9 2" xfId="10908"/>
    <cellStyle name="Comma 4 2 5" xfId="325"/>
    <cellStyle name="Comma 4 2 5 2" xfId="779"/>
    <cellStyle name="Comma 4 2 5 2 2" xfId="1914"/>
    <cellStyle name="Comma 4 2 5 2 2 2" xfId="5334"/>
    <cellStyle name="Comma 4 2 5 2 2 2 2" xfId="11892"/>
    <cellStyle name="Comma 4 2 5 2 2 3" xfId="7606"/>
    <cellStyle name="Comma 4 2 5 2 2 3 2" xfId="12463"/>
    <cellStyle name="Comma 4 2 5 2 2 4" xfId="9878"/>
    <cellStyle name="Comma 4 2 5 2 2 4 2" xfId="13034"/>
    <cellStyle name="Comma 4 2 5 2 2 5" xfId="3364"/>
    <cellStyle name="Comma 4 2 5 2 2 5 2" xfId="11321"/>
    <cellStyle name="Comma 4 2 5 2 2 6" xfId="2788"/>
    <cellStyle name="Comma 4 2 5 2 2 7" xfId="10749"/>
    <cellStyle name="Comma 4 2 5 2 3" xfId="4199"/>
    <cellStyle name="Comma 4 2 5 2 3 2" xfId="11607"/>
    <cellStyle name="Comma 4 2 5 2 4" xfId="6471"/>
    <cellStyle name="Comma 4 2 5 2 4 2" xfId="12178"/>
    <cellStyle name="Comma 4 2 5 2 5" xfId="8743"/>
    <cellStyle name="Comma 4 2 5 2 5 2" xfId="12749"/>
    <cellStyle name="Comma 4 2 5 2 6" xfId="3079"/>
    <cellStyle name="Comma 4 2 5 2 6 2" xfId="11036"/>
    <cellStyle name="Comma 4 2 5 2 7" xfId="2508"/>
    <cellStyle name="Comma 4 2 5 2 8" xfId="10469"/>
    <cellStyle name="Comma 4 2 5 3" xfId="1460"/>
    <cellStyle name="Comma 4 2 5 3 2" xfId="4880"/>
    <cellStyle name="Comma 4 2 5 3 2 2" xfId="11778"/>
    <cellStyle name="Comma 4 2 5 3 3" xfId="7152"/>
    <cellStyle name="Comma 4 2 5 3 3 2" xfId="12349"/>
    <cellStyle name="Comma 4 2 5 3 4" xfId="9424"/>
    <cellStyle name="Comma 4 2 5 3 4 2" xfId="12920"/>
    <cellStyle name="Comma 4 2 5 3 5" xfId="3250"/>
    <cellStyle name="Comma 4 2 5 3 5 2" xfId="11207"/>
    <cellStyle name="Comma 4 2 5 3 6" xfId="2676"/>
    <cellStyle name="Comma 4 2 5 3 7" xfId="10637"/>
    <cellStyle name="Comma 4 2 5 4" xfId="3745"/>
    <cellStyle name="Comma 4 2 5 4 2" xfId="11493"/>
    <cellStyle name="Comma 4 2 5 5" xfId="6017"/>
    <cellStyle name="Comma 4 2 5 5 2" xfId="12064"/>
    <cellStyle name="Comma 4 2 5 6" xfId="8289"/>
    <cellStyle name="Comma 4 2 5 6 2" xfId="12635"/>
    <cellStyle name="Comma 4 2 5 7" xfId="2965"/>
    <cellStyle name="Comma 4 2 5 7 2" xfId="10922"/>
    <cellStyle name="Comma 4 2 5 8" xfId="2396"/>
    <cellStyle name="Comma 4 2 5 9" xfId="10357"/>
    <cellStyle name="Comma 4 2 6" xfId="1006"/>
    <cellStyle name="Comma 4 2 6 2" xfId="2141"/>
    <cellStyle name="Comma 4 2 6 2 2" xfId="5561"/>
    <cellStyle name="Comma 4 2 6 2 2 2" xfId="11949"/>
    <cellStyle name="Comma 4 2 6 2 3" xfId="7833"/>
    <cellStyle name="Comma 4 2 6 2 3 2" xfId="12520"/>
    <cellStyle name="Comma 4 2 6 2 4" xfId="10105"/>
    <cellStyle name="Comma 4 2 6 2 4 2" xfId="13091"/>
    <cellStyle name="Comma 4 2 6 2 5" xfId="3421"/>
    <cellStyle name="Comma 4 2 6 2 5 2" xfId="11378"/>
    <cellStyle name="Comma 4 2 6 2 6" xfId="2844"/>
    <cellStyle name="Comma 4 2 6 2 7" xfId="10805"/>
    <cellStyle name="Comma 4 2 6 3" xfId="4426"/>
    <cellStyle name="Comma 4 2 6 3 2" xfId="11664"/>
    <cellStyle name="Comma 4 2 6 4" xfId="6698"/>
    <cellStyle name="Comma 4 2 6 4 2" xfId="12235"/>
    <cellStyle name="Comma 4 2 6 5" xfId="8970"/>
    <cellStyle name="Comma 4 2 6 5 2" xfId="12806"/>
    <cellStyle name="Comma 4 2 6 6" xfId="3136"/>
    <cellStyle name="Comma 4 2 6 6 2" xfId="11093"/>
    <cellStyle name="Comma 4 2 6 7" xfId="2564"/>
    <cellStyle name="Comma 4 2 6 8" xfId="10525"/>
    <cellStyle name="Comma 4 2 7" xfId="552"/>
    <cellStyle name="Comma 4 2 7 2" xfId="1687"/>
    <cellStyle name="Comma 4 2 7 2 2" xfId="5107"/>
    <cellStyle name="Comma 4 2 7 2 2 2" xfId="11835"/>
    <cellStyle name="Comma 4 2 7 2 3" xfId="7379"/>
    <cellStyle name="Comma 4 2 7 2 3 2" xfId="12406"/>
    <cellStyle name="Comma 4 2 7 2 4" xfId="9651"/>
    <cellStyle name="Comma 4 2 7 2 4 2" xfId="12977"/>
    <cellStyle name="Comma 4 2 7 2 5" xfId="3307"/>
    <cellStyle name="Comma 4 2 7 2 5 2" xfId="11264"/>
    <cellStyle name="Comma 4 2 7 2 6" xfId="2732"/>
    <cellStyle name="Comma 4 2 7 2 7" xfId="10693"/>
    <cellStyle name="Comma 4 2 7 3" xfId="3972"/>
    <cellStyle name="Comma 4 2 7 3 2" xfId="11550"/>
    <cellStyle name="Comma 4 2 7 4" xfId="6244"/>
    <cellStyle name="Comma 4 2 7 4 2" xfId="12121"/>
    <cellStyle name="Comma 4 2 7 5" xfId="8516"/>
    <cellStyle name="Comma 4 2 7 5 2" xfId="12692"/>
    <cellStyle name="Comma 4 2 7 6" xfId="3022"/>
    <cellStyle name="Comma 4 2 7 6 2" xfId="10979"/>
    <cellStyle name="Comma 4 2 7 7" xfId="2452"/>
    <cellStyle name="Comma 4 2 7 8" xfId="10413"/>
    <cellStyle name="Comma 4 2 8" xfId="1233"/>
    <cellStyle name="Comma 4 2 8 2" xfId="4653"/>
    <cellStyle name="Comma 4 2 8 2 2" xfId="11721"/>
    <cellStyle name="Comma 4 2 8 3" xfId="6925"/>
    <cellStyle name="Comma 4 2 8 3 2" xfId="12292"/>
    <cellStyle name="Comma 4 2 8 4" xfId="9197"/>
    <cellStyle name="Comma 4 2 8 4 2" xfId="12863"/>
    <cellStyle name="Comma 4 2 8 5" xfId="3193"/>
    <cellStyle name="Comma 4 2 8 5 2" xfId="11150"/>
    <cellStyle name="Comma 4 2 8 6" xfId="2620"/>
    <cellStyle name="Comma 4 2 8 7" xfId="10581"/>
    <cellStyle name="Comma 4 2 9" xfId="3518"/>
    <cellStyle name="Comma 4 2 9 2" xfId="11436"/>
    <cellStyle name="Comma 4 3" xfId="171"/>
    <cellStyle name="Comma 4 3 10" xfId="2360"/>
    <cellStyle name="Comma 4 3 11" xfId="10321"/>
    <cellStyle name="Comma 4 3 2" xfId="409"/>
    <cellStyle name="Comma 4 3 2 2" xfId="863"/>
    <cellStyle name="Comma 4 3 2 2 2" xfId="1998"/>
    <cellStyle name="Comma 4 3 2 2 2 2" xfId="5418"/>
    <cellStyle name="Comma 4 3 2 2 2 2 2" xfId="11913"/>
    <cellStyle name="Comma 4 3 2 2 2 3" xfId="7690"/>
    <cellStyle name="Comma 4 3 2 2 2 3 2" xfId="12484"/>
    <cellStyle name="Comma 4 3 2 2 2 4" xfId="9962"/>
    <cellStyle name="Comma 4 3 2 2 2 4 2" xfId="13055"/>
    <cellStyle name="Comma 4 3 2 2 2 5" xfId="3385"/>
    <cellStyle name="Comma 4 3 2 2 2 5 2" xfId="11342"/>
    <cellStyle name="Comma 4 3 2 2 2 6" xfId="2809"/>
    <cellStyle name="Comma 4 3 2 2 2 7" xfId="10770"/>
    <cellStyle name="Comma 4 3 2 2 3" xfId="4283"/>
    <cellStyle name="Comma 4 3 2 2 3 2" xfId="11628"/>
    <cellStyle name="Comma 4 3 2 2 4" xfId="6555"/>
    <cellStyle name="Comma 4 3 2 2 4 2" xfId="12199"/>
    <cellStyle name="Comma 4 3 2 2 5" xfId="8827"/>
    <cellStyle name="Comma 4 3 2 2 5 2" xfId="12770"/>
    <cellStyle name="Comma 4 3 2 2 6" xfId="3100"/>
    <cellStyle name="Comma 4 3 2 2 6 2" xfId="11057"/>
    <cellStyle name="Comma 4 3 2 2 7" xfId="2529"/>
    <cellStyle name="Comma 4 3 2 2 8" xfId="10490"/>
    <cellStyle name="Comma 4 3 2 3" xfId="1544"/>
    <cellStyle name="Comma 4 3 2 3 2" xfId="4964"/>
    <cellStyle name="Comma 4 3 2 3 2 2" xfId="11799"/>
    <cellStyle name="Comma 4 3 2 3 3" xfId="7236"/>
    <cellStyle name="Comma 4 3 2 3 3 2" xfId="12370"/>
    <cellStyle name="Comma 4 3 2 3 4" xfId="9508"/>
    <cellStyle name="Comma 4 3 2 3 4 2" xfId="12941"/>
    <cellStyle name="Comma 4 3 2 3 5" xfId="3271"/>
    <cellStyle name="Comma 4 3 2 3 5 2" xfId="11228"/>
    <cellStyle name="Comma 4 3 2 3 6" xfId="2697"/>
    <cellStyle name="Comma 4 3 2 3 7" xfId="10658"/>
    <cellStyle name="Comma 4 3 2 4" xfId="3829"/>
    <cellStyle name="Comma 4 3 2 4 2" xfId="11514"/>
    <cellStyle name="Comma 4 3 2 5" xfId="6101"/>
    <cellStyle name="Comma 4 3 2 5 2" xfId="12085"/>
    <cellStyle name="Comma 4 3 2 6" xfId="8373"/>
    <cellStyle name="Comma 4 3 2 6 2" xfId="12656"/>
    <cellStyle name="Comma 4 3 2 7" xfId="2986"/>
    <cellStyle name="Comma 4 3 2 7 2" xfId="10943"/>
    <cellStyle name="Comma 4 3 2 8" xfId="2417"/>
    <cellStyle name="Comma 4 3 2 9" xfId="10378"/>
    <cellStyle name="Comma 4 3 3" xfId="1090"/>
    <cellStyle name="Comma 4 3 3 2" xfId="2225"/>
    <cellStyle name="Comma 4 3 3 2 2" xfId="5645"/>
    <cellStyle name="Comma 4 3 3 2 2 2" xfId="11970"/>
    <cellStyle name="Comma 4 3 3 2 3" xfId="7917"/>
    <cellStyle name="Comma 4 3 3 2 3 2" xfId="12541"/>
    <cellStyle name="Comma 4 3 3 2 4" xfId="10189"/>
    <cellStyle name="Comma 4 3 3 2 4 2" xfId="13112"/>
    <cellStyle name="Comma 4 3 3 2 5" xfId="3442"/>
    <cellStyle name="Comma 4 3 3 2 5 2" xfId="11399"/>
    <cellStyle name="Comma 4 3 3 2 6" xfId="2865"/>
    <cellStyle name="Comma 4 3 3 2 7" xfId="10826"/>
    <cellStyle name="Comma 4 3 3 3" xfId="4510"/>
    <cellStyle name="Comma 4 3 3 3 2" xfId="11685"/>
    <cellStyle name="Comma 4 3 3 4" xfId="6782"/>
    <cellStyle name="Comma 4 3 3 4 2" xfId="12256"/>
    <cellStyle name="Comma 4 3 3 5" xfId="9054"/>
    <cellStyle name="Comma 4 3 3 5 2" xfId="12827"/>
    <cellStyle name="Comma 4 3 3 6" xfId="3157"/>
    <cellStyle name="Comma 4 3 3 6 2" xfId="11114"/>
    <cellStyle name="Comma 4 3 3 7" xfId="2585"/>
    <cellStyle name="Comma 4 3 3 8" xfId="10546"/>
    <cellStyle name="Comma 4 3 4" xfId="636"/>
    <cellStyle name="Comma 4 3 4 2" xfId="1771"/>
    <cellStyle name="Comma 4 3 4 2 2" xfId="5191"/>
    <cellStyle name="Comma 4 3 4 2 2 2" xfId="11856"/>
    <cellStyle name="Comma 4 3 4 2 3" xfId="7463"/>
    <cellStyle name="Comma 4 3 4 2 3 2" xfId="12427"/>
    <cellStyle name="Comma 4 3 4 2 4" xfId="9735"/>
    <cellStyle name="Comma 4 3 4 2 4 2" xfId="12998"/>
    <cellStyle name="Comma 4 3 4 2 5" xfId="3328"/>
    <cellStyle name="Comma 4 3 4 2 5 2" xfId="11285"/>
    <cellStyle name="Comma 4 3 4 2 6" xfId="2753"/>
    <cellStyle name="Comma 4 3 4 2 7" xfId="10714"/>
    <cellStyle name="Comma 4 3 4 3" xfId="4056"/>
    <cellStyle name="Comma 4 3 4 3 2" xfId="11571"/>
    <cellStyle name="Comma 4 3 4 4" xfId="6328"/>
    <cellStyle name="Comma 4 3 4 4 2" xfId="12142"/>
    <cellStyle name="Comma 4 3 4 5" xfId="8600"/>
    <cellStyle name="Comma 4 3 4 5 2" xfId="12713"/>
    <cellStyle name="Comma 4 3 4 6" xfId="3043"/>
    <cellStyle name="Comma 4 3 4 6 2" xfId="11000"/>
    <cellStyle name="Comma 4 3 4 7" xfId="2473"/>
    <cellStyle name="Comma 4 3 4 8" xfId="10434"/>
    <cellStyle name="Comma 4 3 5" xfId="1317"/>
    <cellStyle name="Comma 4 3 5 2" xfId="4737"/>
    <cellStyle name="Comma 4 3 5 2 2" xfId="11742"/>
    <cellStyle name="Comma 4 3 5 3" xfId="7009"/>
    <cellStyle name="Comma 4 3 5 3 2" xfId="12313"/>
    <cellStyle name="Comma 4 3 5 4" xfId="9281"/>
    <cellStyle name="Comma 4 3 5 4 2" xfId="12884"/>
    <cellStyle name="Comma 4 3 5 5" xfId="3214"/>
    <cellStyle name="Comma 4 3 5 5 2" xfId="11171"/>
    <cellStyle name="Comma 4 3 5 6" xfId="2641"/>
    <cellStyle name="Comma 4 3 5 7" xfId="10602"/>
    <cellStyle name="Comma 4 3 6" xfId="3602"/>
    <cellStyle name="Comma 4 3 6 2" xfId="11457"/>
    <cellStyle name="Comma 4 3 7" xfId="5874"/>
    <cellStyle name="Comma 4 3 7 2" xfId="12028"/>
    <cellStyle name="Comma 4 3 8" xfId="8146"/>
    <cellStyle name="Comma 4 3 8 2" xfId="12599"/>
    <cellStyle name="Comma 4 3 9" xfId="2926"/>
    <cellStyle name="Comma 4 3 9 2" xfId="10885"/>
    <cellStyle name="Comma 4 4" xfId="115"/>
    <cellStyle name="Comma 4 4 10" xfId="2346"/>
    <cellStyle name="Comma 4 4 11" xfId="10307"/>
    <cellStyle name="Comma 4 4 2" xfId="353"/>
    <cellStyle name="Comma 4 4 2 2" xfId="807"/>
    <cellStyle name="Comma 4 4 2 2 2" xfId="1942"/>
    <cellStyle name="Comma 4 4 2 2 2 2" xfId="5362"/>
    <cellStyle name="Comma 4 4 2 2 2 2 2" xfId="11899"/>
    <cellStyle name="Comma 4 4 2 2 2 3" xfId="7634"/>
    <cellStyle name="Comma 4 4 2 2 2 3 2" xfId="12470"/>
    <cellStyle name="Comma 4 4 2 2 2 4" xfId="9906"/>
    <cellStyle name="Comma 4 4 2 2 2 4 2" xfId="13041"/>
    <cellStyle name="Comma 4 4 2 2 2 5" xfId="3371"/>
    <cellStyle name="Comma 4 4 2 2 2 5 2" xfId="11328"/>
    <cellStyle name="Comma 4 4 2 2 2 6" xfId="2795"/>
    <cellStyle name="Comma 4 4 2 2 2 7" xfId="10756"/>
    <cellStyle name="Comma 4 4 2 2 3" xfId="4227"/>
    <cellStyle name="Comma 4 4 2 2 3 2" xfId="11614"/>
    <cellStyle name="Comma 4 4 2 2 4" xfId="6499"/>
    <cellStyle name="Comma 4 4 2 2 4 2" xfId="12185"/>
    <cellStyle name="Comma 4 4 2 2 5" xfId="8771"/>
    <cellStyle name="Comma 4 4 2 2 5 2" xfId="12756"/>
    <cellStyle name="Comma 4 4 2 2 6" xfId="3086"/>
    <cellStyle name="Comma 4 4 2 2 6 2" xfId="11043"/>
    <cellStyle name="Comma 4 4 2 2 7" xfId="2515"/>
    <cellStyle name="Comma 4 4 2 2 8" xfId="10476"/>
    <cellStyle name="Comma 4 4 2 3" xfId="1488"/>
    <cellStyle name="Comma 4 4 2 3 2" xfId="4908"/>
    <cellStyle name="Comma 4 4 2 3 2 2" xfId="11785"/>
    <cellStyle name="Comma 4 4 2 3 3" xfId="7180"/>
    <cellStyle name="Comma 4 4 2 3 3 2" xfId="12356"/>
    <cellStyle name="Comma 4 4 2 3 4" xfId="9452"/>
    <cellStyle name="Comma 4 4 2 3 4 2" xfId="12927"/>
    <cellStyle name="Comma 4 4 2 3 5" xfId="3257"/>
    <cellStyle name="Comma 4 4 2 3 5 2" xfId="11214"/>
    <cellStyle name="Comma 4 4 2 3 6" xfId="2683"/>
    <cellStyle name="Comma 4 4 2 3 7" xfId="10644"/>
    <cellStyle name="Comma 4 4 2 4" xfId="3773"/>
    <cellStyle name="Comma 4 4 2 4 2" xfId="11500"/>
    <cellStyle name="Comma 4 4 2 5" xfId="6045"/>
    <cellStyle name="Comma 4 4 2 5 2" xfId="12071"/>
    <cellStyle name="Comma 4 4 2 6" xfId="8317"/>
    <cellStyle name="Comma 4 4 2 6 2" xfId="12642"/>
    <cellStyle name="Comma 4 4 2 7" xfId="2972"/>
    <cellStyle name="Comma 4 4 2 7 2" xfId="10929"/>
    <cellStyle name="Comma 4 4 2 8" xfId="2403"/>
    <cellStyle name="Comma 4 4 2 9" xfId="10364"/>
    <cellStyle name="Comma 4 4 3" xfId="1034"/>
    <cellStyle name="Comma 4 4 3 2" xfId="2169"/>
    <cellStyle name="Comma 4 4 3 2 2" xfId="5589"/>
    <cellStyle name="Comma 4 4 3 2 2 2" xfId="11956"/>
    <cellStyle name="Comma 4 4 3 2 3" xfId="7861"/>
    <cellStyle name="Comma 4 4 3 2 3 2" xfId="12527"/>
    <cellStyle name="Comma 4 4 3 2 4" xfId="10133"/>
    <cellStyle name="Comma 4 4 3 2 4 2" xfId="13098"/>
    <cellStyle name="Comma 4 4 3 2 5" xfId="3428"/>
    <cellStyle name="Comma 4 4 3 2 5 2" xfId="11385"/>
    <cellStyle name="Comma 4 4 3 2 6" xfId="2851"/>
    <cellStyle name="Comma 4 4 3 2 7" xfId="10812"/>
    <cellStyle name="Comma 4 4 3 3" xfId="4454"/>
    <cellStyle name="Comma 4 4 3 3 2" xfId="11671"/>
    <cellStyle name="Comma 4 4 3 4" xfId="6726"/>
    <cellStyle name="Comma 4 4 3 4 2" xfId="12242"/>
    <cellStyle name="Comma 4 4 3 5" xfId="8998"/>
    <cellStyle name="Comma 4 4 3 5 2" xfId="12813"/>
    <cellStyle name="Comma 4 4 3 6" xfId="3143"/>
    <cellStyle name="Comma 4 4 3 6 2" xfId="11100"/>
    <cellStyle name="Comma 4 4 3 7" xfId="2571"/>
    <cellStyle name="Comma 4 4 3 8" xfId="10532"/>
    <cellStyle name="Comma 4 4 4" xfId="580"/>
    <cellStyle name="Comma 4 4 4 2" xfId="1715"/>
    <cellStyle name="Comma 4 4 4 2 2" xfId="5135"/>
    <cellStyle name="Comma 4 4 4 2 2 2" xfId="11842"/>
    <cellStyle name="Comma 4 4 4 2 3" xfId="7407"/>
    <cellStyle name="Comma 4 4 4 2 3 2" xfId="12413"/>
    <cellStyle name="Comma 4 4 4 2 4" xfId="9679"/>
    <cellStyle name="Comma 4 4 4 2 4 2" xfId="12984"/>
    <cellStyle name="Comma 4 4 4 2 5" xfId="3314"/>
    <cellStyle name="Comma 4 4 4 2 5 2" xfId="11271"/>
    <cellStyle name="Comma 4 4 4 2 6" xfId="2739"/>
    <cellStyle name="Comma 4 4 4 2 7" xfId="10700"/>
    <cellStyle name="Comma 4 4 4 3" xfId="4000"/>
    <cellStyle name="Comma 4 4 4 3 2" xfId="11557"/>
    <cellStyle name="Comma 4 4 4 4" xfId="6272"/>
    <cellStyle name="Comma 4 4 4 4 2" xfId="12128"/>
    <cellStyle name="Comma 4 4 4 5" xfId="8544"/>
    <cellStyle name="Comma 4 4 4 5 2" xfId="12699"/>
    <cellStyle name="Comma 4 4 4 6" xfId="3029"/>
    <cellStyle name="Comma 4 4 4 6 2" xfId="10986"/>
    <cellStyle name="Comma 4 4 4 7" xfId="2459"/>
    <cellStyle name="Comma 4 4 4 8" xfId="10420"/>
    <cellStyle name="Comma 4 4 5" xfId="1261"/>
    <cellStyle name="Comma 4 4 5 2" xfId="4681"/>
    <cellStyle name="Comma 4 4 5 2 2" xfId="11728"/>
    <cellStyle name="Comma 4 4 5 3" xfId="6953"/>
    <cellStyle name="Comma 4 4 5 3 2" xfId="12299"/>
    <cellStyle name="Comma 4 4 5 4" xfId="9225"/>
    <cellStyle name="Comma 4 4 5 4 2" xfId="12870"/>
    <cellStyle name="Comma 4 4 5 5" xfId="3200"/>
    <cellStyle name="Comma 4 4 5 5 2" xfId="11157"/>
    <cellStyle name="Comma 4 4 5 6" xfId="2627"/>
    <cellStyle name="Comma 4 4 5 7" xfId="10588"/>
    <cellStyle name="Comma 4 4 6" xfId="3546"/>
    <cellStyle name="Comma 4 4 6 2" xfId="11443"/>
    <cellStyle name="Comma 4 4 7" xfId="5818"/>
    <cellStyle name="Comma 4 4 7 2" xfId="12014"/>
    <cellStyle name="Comma 4 4 8" xfId="8090"/>
    <cellStyle name="Comma 4 4 8 2" xfId="12585"/>
    <cellStyle name="Comma 4 4 9" xfId="2912"/>
    <cellStyle name="Comma 4 4 9 2" xfId="10871"/>
    <cellStyle name="Comma 4 5" xfId="241"/>
    <cellStyle name="Comma 4 5 10" xfId="2375"/>
    <cellStyle name="Comma 4 5 11" xfId="10336"/>
    <cellStyle name="Comma 4 5 2" xfId="468"/>
    <cellStyle name="Comma 4 5 2 2" xfId="922"/>
    <cellStyle name="Comma 4 5 2 2 2" xfId="2057"/>
    <cellStyle name="Comma 4 5 2 2 2 2" xfId="5477"/>
    <cellStyle name="Comma 4 5 2 2 2 2 2" xfId="11928"/>
    <cellStyle name="Comma 4 5 2 2 2 3" xfId="7749"/>
    <cellStyle name="Comma 4 5 2 2 2 3 2" xfId="12499"/>
    <cellStyle name="Comma 4 5 2 2 2 4" xfId="10021"/>
    <cellStyle name="Comma 4 5 2 2 2 4 2" xfId="13070"/>
    <cellStyle name="Comma 4 5 2 2 2 5" xfId="3400"/>
    <cellStyle name="Comma 4 5 2 2 2 5 2" xfId="11357"/>
    <cellStyle name="Comma 4 5 2 2 2 6" xfId="2823"/>
    <cellStyle name="Comma 4 5 2 2 2 7" xfId="10784"/>
    <cellStyle name="Comma 4 5 2 2 3" xfId="4342"/>
    <cellStyle name="Comma 4 5 2 2 3 2" xfId="11643"/>
    <cellStyle name="Comma 4 5 2 2 4" xfId="6614"/>
    <cellStyle name="Comma 4 5 2 2 4 2" xfId="12214"/>
    <cellStyle name="Comma 4 5 2 2 5" xfId="8886"/>
    <cellStyle name="Comma 4 5 2 2 5 2" xfId="12785"/>
    <cellStyle name="Comma 4 5 2 2 6" xfId="3115"/>
    <cellStyle name="Comma 4 5 2 2 6 2" xfId="11072"/>
    <cellStyle name="Comma 4 5 2 2 7" xfId="2543"/>
    <cellStyle name="Comma 4 5 2 2 8" xfId="10504"/>
    <cellStyle name="Comma 4 5 2 3" xfId="1603"/>
    <cellStyle name="Comma 4 5 2 3 2" xfId="5023"/>
    <cellStyle name="Comma 4 5 2 3 2 2" xfId="11814"/>
    <cellStyle name="Comma 4 5 2 3 3" xfId="7295"/>
    <cellStyle name="Comma 4 5 2 3 3 2" xfId="12385"/>
    <cellStyle name="Comma 4 5 2 3 4" xfId="9567"/>
    <cellStyle name="Comma 4 5 2 3 4 2" xfId="12956"/>
    <cellStyle name="Comma 4 5 2 3 5" xfId="3286"/>
    <cellStyle name="Comma 4 5 2 3 5 2" xfId="11243"/>
    <cellStyle name="Comma 4 5 2 3 6" xfId="2711"/>
    <cellStyle name="Comma 4 5 2 3 7" xfId="10672"/>
    <cellStyle name="Comma 4 5 2 4" xfId="3888"/>
    <cellStyle name="Comma 4 5 2 4 2" xfId="11529"/>
    <cellStyle name="Comma 4 5 2 5" xfId="6160"/>
    <cellStyle name="Comma 4 5 2 5 2" xfId="12100"/>
    <cellStyle name="Comma 4 5 2 6" xfId="8432"/>
    <cellStyle name="Comma 4 5 2 6 2" xfId="12671"/>
    <cellStyle name="Comma 4 5 2 7" xfId="3001"/>
    <cellStyle name="Comma 4 5 2 7 2" xfId="10958"/>
    <cellStyle name="Comma 4 5 2 8" xfId="2431"/>
    <cellStyle name="Comma 4 5 2 9" xfId="10392"/>
    <cellStyle name="Comma 4 5 3" xfId="1149"/>
    <cellStyle name="Comma 4 5 3 2" xfId="2284"/>
    <cellStyle name="Comma 4 5 3 2 2" xfId="5704"/>
    <cellStyle name="Comma 4 5 3 2 2 2" xfId="11985"/>
    <cellStyle name="Comma 4 5 3 2 3" xfId="7976"/>
    <cellStyle name="Comma 4 5 3 2 3 2" xfId="12556"/>
    <cellStyle name="Comma 4 5 3 2 4" xfId="10248"/>
    <cellStyle name="Comma 4 5 3 2 4 2" xfId="13127"/>
    <cellStyle name="Comma 4 5 3 2 5" xfId="3457"/>
    <cellStyle name="Comma 4 5 3 2 5 2" xfId="11414"/>
    <cellStyle name="Comma 4 5 3 2 6" xfId="2879"/>
    <cellStyle name="Comma 4 5 3 2 7" xfId="10840"/>
    <cellStyle name="Comma 4 5 3 3" xfId="4569"/>
    <cellStyle name="Comma 4 5 3 3 2" xfId="11700"/>
    <cellStyle name="Comma 4 5 3 4" xfId="6841"/>
    <cellStyle name="Comma 4 5 3 4 2" xfId="12271"/>
    <cellStyle name="Comma 4 5 3 5" xfId="9113"/>
    <cellStyle name="Comma 4 5 3 5 2" xfId="12842"/>
    <cellStyle name="Comma 4 5 3 6" xfId="3172"/>
    <cellStyle name="Comma 4 5 3 6 2" xfId="11129"/>
    <cellStyle name="Comma 4 5 3 7" xfId="2599"/>
    <cellStyle name="Comma 4 5 3 8" xfId="10560"/>
    <cellStyle name="Comma 4 5 4" xfId="695"/>
    <cellStyle name="Comma 4 5 4 2" xfId="1830"/>
    <cellStyle name="Comma 4 5 4 2 2" xfId="5250"/>
    <cellStyle name="Comma 4 5 4 2 2 2" xfId="11871"/>
    <cellStyle name="Comma 4 5 4 2 3" xfId="7522"/>
    <cellStyle name="Comma 4 5 4 2 3 2" xfId="12442"/>
    <cellStyle name="Comma 4 5 4 2 4" xfId="9794"/>
    <cellStyle name="Comma 4 5 4 2 4 2" xfId="13013"/>
    <cellStyle name="Comma 4 5 4 2 5" xfId="3343"/>
    <cellStyle name="Comma 4 5 4 2 5 2" xfId="11300"/>
    <cellStyle name="Comma 4 5 4 2 6" xfId="2767"/>
    <cellStyle name="Comma 4 5 4 2 7" xfId="10728"/>
    <cellStyle name="Comma 4 5 4 3" xfId="4115"/>
    <cellStyle name="Comma 4 5 4 3 2" xfId="11586"/>
    <cellStyle name="Comma 4 5 4 4" xfId="6387"/>
    <cellStyle name="Comma 4 5 4 4 2" xfId="12157"/>
    <cellStyle name="Comma 4 5 4 5" xfId="8659"/>
    <cellStyle name="Comma 4 5 4 5 2" xfId="12728"/>
    <cellStyle name="Comma 4 5 4 6" xfId="3058"/>
    <cellStyle name="Comma 4 5 4 6 2" xfId="11015"/>
    <cellStyle name="Comma 4 5 4 7" xfId="2487"/>
    <cellStyle name="Comma 4 5 4 8" xfId="10448"/>
    <cellStyle name="Comma 4 5 5" xfId="1376"/>
    <cellStyle name="Comma 4 5 5 2" xfId="4796"/>
    <cellStyle name="Comma 4 5 5 2 2" xfId="11757"/>
    <cellStyle name="Comma 4 5 5 3" xfId="7068"/>
    <cellStyle name="Comma 4 5 5 3 2" xfId="12328"/>
    <cellStyle name="Comma 4 5 5 4" xfId="9340"/>
    <cellStyle name="Comma 4 5 5 4 2" xfId="12899"/>
    <cellStyle name="Comma 4 5 5 5" xfId="3229"/>
    <cellStyle name="Comma 4 5 5 5 2" xfId="11186"/>
    <cellStyle name="Comma 4 5 5 6" xfId="2655"/>
    <cellStyle name="Comma 4 5 5 7" xfId="10616"/>
    <cellStyle name="Comma 4 5 6" xfId="3661"/>
    <cellStyle name="Comma 4 5 6 2" xfId="11472"/>
    <cellStyle name="Comma 4 5 7" xfId="5933"/>
    <cellStyle name="Comma 4 5 7 2" xfId="12043"/>
    <cellStyle name="Comma 4 5 8" xfId="8205"/>
    <cellStyle name="Comma 4 5 8 2" xfId="12614"/>
    <cellStyle name="Comma 4 5 9" xfId="2944"/>
    <cellStyle name="Comma 4 5 9 2" xfId="10901"/>
    <cellStyle name="Comma 4 6" xfId="297"/>
    <cellStyle name="Comma 4 6 2" xfId="751"/>
    <cellStyle name="Comma 4 6 2 2" xfId="1886"/>
    <cellStyle name="Comma 4 6 2 2 2" xfId="5306"/>
    <cellStyle name="Comma 4 6 2 2 2 2" xfId="11885"/>
    <cellStyle name="Comma 4 6 2 2 3" xfId="7578"/>
    <cellStyle name="Comma 4 6 2 2 3 2" xfId="12456"/>
    <cellStyle name="Comma 4 6 2 2 4" xfId="9850"/>
    <cellStyle name="Comma 4 6 2 2 4 2" xfId="13027"/>
    <cellStyle name="Comma 4 6 2 2 5" xfId="3357"/>
    <cellStyle name="Comma 4 6 2 2 5 2" xfId="11314"/>
    <cellStyle name="Comma 4 6 2 2 6" xfId="2781"/>
    <cellStyle name="Comma 4 6 2 2 7" xfId="10742"/>
    <cellStyle name="Comma 4 6 2 3" xfId="4171"/>
    <cellStyle name="Comma 4 6 2 3 2" xfId="11600"/>
    <cellStyle name="Comma 4 6 2 4" xfId="6443"/>
    <cellStyle name="Comma 4 6 2 4 2" xfId="12171"/>
    <cellStyle name="Comma 4 6 2 5" xfId="8715"/>
    <cellStyle name="Comma 4 6 2 5 2" xfId="12742"/>
    <cellStyle name="Comma 4 6 2 6" xfId="3072"/>
    <cellStyle name="Comma 4 6 2 6 2" xfId="11029"/>
    <cellStyle name="Comma 4 6 2 7" xfId="2501"/>
    <cellStyle name="Comma 4 6 2 8" xfId="10462"/>
    <cellStyle name="Comma 4 6 3" xfId="1432"/>
    <cellStyle name="Comma 4 6 3 2" xfId="4852"/>
    <cellStyle name="Comma 4 6 3 2 2" xfId="11771"/>
    <cellStyle name="Comma 4 6 3 3" xfId="7124"/>
    <cellStyle name="Comma 4 6 3 3 2" xfId="12342"/>
    <cellStyle name="Comma 4 6 3 4" xfId="9396"/>
    <cellStyle name="Comma 4 6 3 4 2" xfId="12913"/>
    <cellStyle name="Comma 4 6 3 5" xfId="3243"/>
    <cellStyle name="Comma 4 6 3 5 2" xfId="11200"/>
    <cellStyle name="Comma 4 6 3 6" xfId="2669"/>
    <cellStyle name="Comma 4 6 3 7" xfId="10630"/>
    <cellStyle name="Comma 4 6 4" xfId="3717"/>
    <cellStyle name="Comma 4 6 4 2" xfId="11486"/>
    <cellStyle name="Comma 4 6 5" xfId="5989"/>
    <cellStyle name="Comma 4 6 5 2" xfId="12057"/>
    <cellStyle name="Comma 4 6 6" xfId="8261"/>
    <cellStyle name="Comma 4 6 6 2" xfId="12628"/>
    <cellStyle name="Comma 4 6 7" xfId="2958"/>
    <cellStyle name="Comma 4 6 7 2" xfId="10915"/>
    <cellStyle name="Comma 4 6 8" xfId="2389"/>
    <cellStyle name="Comma 4 6 9" xfId="10350"/>
    <cellStyle name="Comma 4 7" xfId="978"/>
    <cellStyle name="Comma 4 7 2" xfId="2113"/>
    <cellStyle name="Comma 4 7 2 2" xfId="5533"/>
    <cellStyle name="Comma 4 7 2 2 2" xfId="11942"/>
    <cellStyle name="Comma 4 7 2 3" xfId="7805"/>
    <cellStyle name="Comma 4 7 2 3 2" xfId="12513"/>
    <cellStyle name="Comma 4 7 2 4" xfId="10077"/>
    <cellStyle name="Comma 4 7 2 4 2" xfId="13084"/>
    <cellStyle name="Comma 4 7 2 5" xfId="3414"/>
    <cellStyle name="Comma 4 7 2 5 2" xfId="11371"/>
    <cellStyle name="Comma 4 7 2 6" xfId="2837"/>
    <cellStyle name="Comma 4 7 2 7" xfId="10798"/>
    <cellStyle name="Comma 4 7 3" xfId="4398"/>
    <cellStyle name="Comma 4 7 3 2" xfId="11657"/>
    <cellStyle name="Comma 4 7 4" xfId="6670"/>
    <cellStyle name="Comma 4 7 4 2" xfId="12228"/>
    <cellStyle name="Comma 4 7 5" xfId="8942"/>
    <cellStyle name="Comma 4 7 5 2" xfId="12799"/>
    <cellStyle name="Comma 4 7 6" xfId="3129"/>
    <cellStyle name="Comma 4 7 6 2" xfId="11086"/>
    <cellStyle name="Comma 4 7 7" xfId="2557"/>
    <cellStyle name="Comma 4 7 8" xfId="10518"/>
    <cellStyle name="Comma 4 8" xfId="524"/>
    <cellStyle name="Comma 4 8 2" xfId="1659"/>
    <cellStyle name="Comma 4 8 2 2" xfId="5079"/>
    <cellStyle name="Comma 4 8 2 2 2" xfId="11828"/>
    <cellStyle name="Comma 4 8 2 3" xfId="7351"/>
    <cellStyle name="Comma 4 8 2 3 2" xfId="12399"/>
    <cellStyle name="Comma 4 8 2 4" xfId="9623"/>
    <cellStyle name="Comma 4 8 2 4 2" xfId="12970"/>
    <cellStyle name="Comma 4 8 2 5" xfId="3300"/>
    <cellStyle name="Comma 4 8 2 5 2" xfId="11257"/>
    <cellStyle name="Comma 4 8 2 6" xfId="2725"/>
    <cellStyle name="Comma 4 8 2 7" xfId="10686"/>
    <cellStyle name="Comma 4 8 3" xfId="3944"/>
    <cellStyle name="Comma 4 8 3 2" xfId="11543"/>
    <cellStyle name="Comma 4 8 4" xfId="6216"/>
    <cellStyle name="Comma 4 8 4 2" xfId="12114"/>
    <cellStyle name="Comma 4 8 5" xfId="8488"/>
    <cellStyle name="Comma 4 8 5 2" xfId="12685"/>
    <cellStyle name="Comma 4 8 6" xfId="3015"/>
    <cellStyle name="Comma 4 8 6 2" xfId="10972"/>
    <cellStyle name="Comma 4 8 7" xfId="2445"/>
    <cellStyle name="Comma 4 8 8" xfId="10406"/>
    <cellStyle name="Comma 4 9" xfId="1205"/>
    <cellStyle name="Comma 4 9 2" xfId="4625"/>
    <cellStyle name="Comma 4 9 2 2" xfId="11714"/>
    <cellStyle name="Comma 4 9 3" xfId="6897"/>
    <cellStyle name="Comma 4 9 3 2" xfId="12285"/>
    <cellStyle name="Comma 4 9 4" xfId="9169"/>
    <cellStyle name="Comma 4 9 4 2" xfId="12856"/>
    <cellStyle name="Comma 4 9 5" xfId="3186"/>
    <cellStyle name="Comma 4 9 5 2" xfId="11143"/>
    <cellStyle name="Comma 4 9 6" xfId="2613"/>
    <cellStyle name="Comma 4 9 7" xfId="10574"/>
    <cellStyle name="Comma 5" xfId="59"/>
    <cellStyle name="Comma 5 10" xfId="3492"/>
    <cellStyle name="Comma 5 10 2" xfId="11430"/>
    <cellStyle name="Comma 5 11" xfId="5764"/>
    <cellStyle name="Comma 5 11 2" xfId="12001"/>
    <cellStyle name="Comma 5 12" xfId="8036"/>
    <cellStyle name="Comma 5 12 2" xfId="12572"/>
    <cellStyle name="Comma 5 13" xfId="2897"/>
    <cellStyle name="Comma 5 13 2" xfId="10857"/>
    <cellStyle name="Comma 5 14" xfId="2332"/>
    <cellStyle name="Comma 5 15" xfId="10293"/>
    <cellStyle name="Comma 5 16" xfId="13178"/>
    <cellStyle name="Comma 5 2" xfId="89"/>
    <cellStyle name="Comma 5 2 10" xfId="5792"/>
    <cellStyle name="Comma 5 2 10 2" xfId="12008"/>
    <cellStyle name="Comma 5 2 11" xfId="8064"/>
    <cellStyle name="Comma 5 2 11 2" xfId="12579"/>
    <cellStyle name="Comma 5 2 12" xfId="2906"/>
    <cellStyle name="Comma 5 2 12 2" xfId="10865"/>
    <cellStyle name="Comma 5 2 13" xfId="2340"/>
    <cellStyle name="Comma 5 2 14" xfId="10301"/>
    <cellStyle name="Comma 5 2 2" xfId="201"/>
    <cellStyle name="Comma 5 2 2 10" xfId="2368"/>
    <cellStyle name="Comma 5 2 2 11" xfId="10329"/>
    <cellStyle name="Comma 5 2 2 2" xfId="439"/>
    <cellStyle name="Comma 5 2 2 2 2" xfId="893"/>
    <cellStyle name="Comma 5 2 2 2 2 2" xfId="2028"/>
    <cellStyle name="Comma 5 2 2 2 2 2 2" xfId="5448"/>
    <cellStyle name="Comma 5 2 2 2 2 2 2 2" xfId="11921"/>
    <cellStyle name="Comma 5 2 2 2 2 2 3" xfId="7720"/>
    <cellStyle name="Comma 5 2 2 2 2 2 3 2" xfId="12492"/>
    <cellStyle name="Comma 5 2 2 2 2 2 4" xfId="9992"/>
    <cellStyle name="Comma 5 2 2 2 2 2 4 2" xfId="13063"/>
    <cellStyle name="Comma 5 2 2 2 2 2 5" xfId="3393"/>
    <cellStyle name="Comma 5 2 2 2 2 2 5 2" xfId="11350"/>
    <cellStyle name="Comma 5 2 2 2 2 2 6" xfId="2817"/>
    <cellStyle name="Comma 5 2 2 2 2 2 7" xfId="10778"/>
    <cellStyle name="Comma 5 2 2 2 2 3" xfId="4313"/>
    <cellStyle name="Comma 5 2 2 2 2 3 2" xfId="11636"/>
    <cellStyle name="Comma 5 2 2 2 2 4" xfId="6585"/>
    <cellStyle name="Comma 5 2 2 2 2 4 2" xfId="12207"/>
    <cellStyle name="Comma 5 2 2 2 2 5" xfId="8857"/>
    <cellStyle name="Comma 5 2 2 2 2 5 2" xfId="12778"/>
    <cellStyle name="Comma 5 2 2 2 2 6" xfId="3108"/>
    <cellStyle name="Comma 5 2 2 2 2 6 2" xfId="11065"/>
    <cellStyle name="Comma 5 2 2 2 2 7" xfId="2537"/>
    <cellStyle name="Comma 5 2 2 2 2 8" xfId="10498"/>
    <cellStyle name="Comma 5 2 2 2 3" xfId="1574"/>
    <cellStyle name="Comma 5 2 2 2 3 2" xfId="4994"/>
    <cellStyle name="Comma 5 2 2 2 3 2 2" xfId="11807"/>
    <cellStyle name="Comma 5 2 2 2 3 3" xfId="7266"/>
    <cellStyle name="Comma 5 2 2 2 3 3 2" xfId="12378"/>
    <cellStyle name="Comma 5 2 2 2 3 4" xfId="9538"/>
    <cellStyle name="Comma 5 2 2 2 3 4 2" xfId="12949"/>
    <cellStyle name="Comma 5 2 2 2 3 5" xfId="3279"/>
    <cellStyle name="Comma 5 2 2 2 3 5 2" xfId="11236"/>
    <cellStyle name="Comma 5 2 2 2 3 6" xfId="2705"/>
    <cellStyle name="Comma 5 2 2 2 3 7" xfId="10666"/>
    <cellStyle name="Comma 5 2 2 2 4" xfId="3859"/>
    <cellStyle name="Comma 5 2 2 2 4 2" xfId="11522"/>
    <cellStyle name="Comma 5 2 2 2 5" xfId="6131"/>
    <cellStyle name="Comma 5 2 2 2 5 2" xfId="12093"/>
    <cellStyle name="Comma 5 2 2 2 6" xfId="8403"/>
    <cellStyle name="Comma 5 2 2 2 6 2" xfId="12664"/>
    <cellStyle name="Comma 5 2 2 2 7" xfId="2994"/>
    <cellStyle name="Comma 5 2 2 2 7 2" xfId="10951"/>
    <cellStyle name="Comma 5 2 2 2 8" xfId="2425"/>
    <cellStyle name="Comma 5 2 2 2 9" xfId="10386"/>
    <cellStyle name="Comma 5 2 2 3" xfId="1120"/>
    <cellStyle name="Comma 5 2 2 3 2" xfId="2255"/>
    <cellStyle name="Comma 5 2 2 3 2 2" xfId="5675"/>
    <cellStyle name="Comma 5 2 2 3 2 2 2" xfId="11978"/>
    <cellStyle name="Comma 5 2 2 3 2 3" xfId="7947"/>
    <cellStyle name="Comma 5 2 2 3 2 3 2" xfId="12549"/>
    <cellStyle name="Comma 5 2 2 3 2 4" xfId="10219"/>
    <cellStyle name="Comma 5 2 2 3 2 4 2" xfId="13120"/>
    <cellStyle name="Comma 5 2 2 3 2 5" xfId="3450"/>
    <cellStyle name="Comma 5 2 2 3 2 5 2" xfId="11407"/>
    <cellStyle name="Comma 5 2 2 3 2 6" xfId="2873"/>
    <cellStyle name="Comma 5 2 2 3 2 7" xfId="10834"/>
    <cellStyle name="Comma 5 2 2 3 3" xfId="4540"/>
    <cellStyle name="Comma 5 2 2 3 3 2" xfId="11693"/>
    <cellStyle name="Comma 5 2 2 3 4" xfId="6812"/>
    <cellStyle name="Comma 5 2 2 3 4 2" xfId="12264"/>
    <cellStyle name="Comma 5 2 2 3 5" xfId="9084"/>
    <cellStyle name="Comma 5 2 2 3 5 2" xfId="12835"/>
    <cellStyle name="Comma 5 2 2 3 6" xfId="3165"/>
    <cellStyle name="Comma 5 2 2 3 6 2" xfId="11122"/>
    <cellStyle name="Comma 5 2 2 3 7" xfId="2593"/>
    <cellStyle name="Comma 5 2 2 3 8" xfId="10554"/>
    <cellStyle name="Comma 5 2 2 4" xfId="666"/>
    <cellStyle name="Comma 5 2 2 4 2" xfId="1801"/>
    <cellStyle name="Comma 5 2 2 4 2 2" xfId="5221"/>
    <cellStyle name="Comma 5 2 2 4 2 2 2" xfId="11864"/>
    <cellStyle name="Comma 5 2 2 4 2 3" xfId="7493"/>
    <cellStyle name="Comma 5 2 2 4 2 3 2" xfId="12435"/>
    <cellStyle name="Comma 5 2 2 4 2 4" xfId="9765"/>
    <cellStyle name="Comma 5 2 2 4 2 4 2" xfId="13006"/>
    <cellStyle name="Comma 5 2 2 4 2 5" xfId="3336"/>
    <cellStyle name="Comma 5 2 2 4 2 5 2" xfId="11293"/>
    <cellStyle name="Comma 5 2 2 4 2 6" xfId="2761"/>
    <cellStyle name="Comma 5 2 2 4 2 7" xfId="10722"/>
    <cellStyle name="Comma 5 2 2 4 3" xfId="4086"/>
    <cellStyle name="Comma 5 2 2 4 3 2" xfId="11579"/>
    <cellStyle name="Comma 5 2 2 4 4" xfId="6358"/>
    <cellStyle name="Comma 5 2 2 4 4 2" xfId="12150"/>
    <cellStyle name="Comma 5 2 2 4 5" xfId="8630"/>
    <cellStyle name="Comma 5 2 2 4 5 2" xfId="12721"/>
    <cellStyle name="Comma 5 2 2 4 6" xfId="3051"/>
    <cellStyle name="Comma 5 2 2 4 6 2" xfId="11008"/>
    <cellStyle name="Comma 5 2 2 4 7" xfId="2481"/>
    <cellStyle name="Comma 5 2 2 4 8" xfId="10442"/>
    <cellStyle name="Comma 5 2 2 5" xfId="1347"/>
    <cellStyle name="Comma 5 2 2 5 2" xfId="4767"/>
    <cellStyle name="Comma 5 2 2 5 2 2" xfId="11750"/>
    <cellStyle name="Comma 5 2 2 5 3" xfId="7039"/>
    <cellStyle name="Comma 5 2 2 5 3 2" xfId="12321"/>
    <cellStyle name="Comma 5 2 2 5 4" xfId="9311"/>
    <cellStyle name="Comma 5 2 2 5 4 2" xfId="12892"/>
    <cellStyle name="Comma 5 2 2 5 5" xfId="3222"/>
    <cellStyle name="Comma 5 2 2 5 5 2" xfId="11179"/>
    <cellStyle name="Comma 5 2 2 5 6" xfId="2649"/>
    <cellStyle name="Comma 5 2 2 5 7" xfId="10610"/>
    <cellStyle name="Comma 5 2 2 6" xfId="3632"/>
    <cellStyle name="Comma 5 2 2 6 2" xfId="11465"/>
    <cellStyle name="Comma 5 2 2 7" xfId="5904"/>
    <cellStyle name="Comma 5 2 2 7 2" xfId="12036"/>
    <cellStyle name="Comma 5 2 2 8" xfId="8176"/>
    <cellStyle name="Comma 5 2 2 8 2" xfId="12607"/>
    <cellStyle name="Comma 5 2 2 9" xfId="2934"/>
    <cellStyle name="Comma 5 2 2 9 2" xfId="10893"/>
    <cellStyle name="Comma 5 2 3" xfId="145"/>
    <cellStyle name="Comma 5 2 3 10" xfId="2354"/>
    <cellStyle name="Comma 5 2 3 11" xfId="10315"/>
    <cellStyle name="Comma 5 2 3 2" xfId="383"/>
    <cellStyle name="Comma 5 2 3 2 2" xfId="837"/>
    <cellStyle name="Comma 5 2 3 2 2 2" xfId="1972"/>
    <cellStyle name="Comma 5 2 3 2 2 2 2" xfId="5392"/>
    <cellStyle name="Comma 5 2 3 2 2 2 2 2" xfId="11907"/>
    <cellStyle name="Comma 5 2 3 2 2 2 3" xfId="7664"/>
    <cellStyle name="Comma 5 2 3 2 2 2 3 2" xfId="12478"/>
    <cellStyle name="Comma 5 2 3 2 2 2 4" xfId="9936"/>
    <cellStyle name="Comma 5 2 3 2 2 2 4 2" xfId="13049"/>
    <cellStyle name="Comma 5 2 3 2 2 2 5" xfId="3379"/>
    <cellStyle name="Comma 5 2 3 2 2 2 5 2" xfId="11336"/>
    <cellStyle name="Comma 5 2 3 2 2 2 6" xfId="2803"/>
    <cellStyle name="Comma 5 2 3 2 2 2 7" xfId="10764"/>
    <cellStyle name="Comma 5 2 3 2 2 3" xfId="4257"/>
    <cellStyle name="Comma 5 2 3 2 2 3 2" xfId="11622"/>
    <cellStyle name="Comma 5 2 3 2 2 4" xfId="6529"/>
    <cellStyle name="Comma 5 2 3 2 2 4 2" xfId="12193"/>
    <cellStyle name="Comma 5 2 3 2 2 5" xfId="8801"/>
    <cellStyle name="Comma 5 2 3 2 2 5 2" xfId="12764"/>
    <cellStyle name="Comma 5 2 3 2 2 6" xfId="3094"/>
    <cellStyle name="Comma 5 2 3 2 2 6 2" xfId="11051"/>
    <cellStyle name="Comma 5 2 3 2 2 7" xfId="2523"/>
    <cellStyle name="Comma 5 2 3 2 2 8" xfId="10484"/>
    <cellStyle name="Comma 5 2 3 2 3" xfId="1518"/>
    <cellStyle name="Comma 5 2 3 2 3 2" xfId="4938"/>
    <cellStyle name="Comma 5 2 3 2 3 2 2" xfId="11793"/>
    <cellStyle name="Comma 5 2 3 2 3 3" xfId="7210"/>
    <cellStyle name="Comma 5 2 3 2 3 3 2" xfId="12364"/>
    <cellStyle name="Comma 5 2 3 2 3 4" xfId="9482"/>
    <cellStyle name="Comma 5 2 3 2 3 4 2" xfId="12935"/>
    <cellStyle name="Comma 5 2 3 2 3 5" xfId="3265"/>
    <cellStyle name="Comma 5 2 3 2 3 5 2" xfId="11222"/>
    <cellStyle name="Comma 5 2 3 2 3 6" xfId="2691"/>
    <cellStyle name="Comma 5 2 3 2 3 7" xfId="10652"/>
    <cellStyle name="Comma 5 2 3 2 4" xfId="3803"/>
    <cellStyle name="Comma 5 2 3 2 4 2" xfId="11508"/>
    <cellStyle name="Comma 5 2 3 2 5" xfId="6075"/>
    <cellStyle name="Comma 5 2 3 2 5 2" xfId="12079"/>
    <cellStyle name="Comma 5 2 3 2 6" xfId="8347"/>
    <cellStyle name="Comma 5 2 3 2 6 2" xfId="12650"/>
    <cellStyle name="Comma 5 2 3 2 7" xfId="2980"/>
    <cellStyle name="Comma 5 2 3 2 7 2" xfId="10937"/>
    <cellStyle name="Comma 5 2 3 2 8" xfId="2411"/>
    <cellStyle name="Comma 5 2 3 2 9" xfId="10372"/>
    <cellStyle name="Comma 5 2 3 3" xfId="1064"/>
    <cellStyle name="Comma 5 2 3 3 2" xfId="2199"/>
    <cellStyle name="Comma 5 2 3 3 2 2" xfId="5619"/>
    <cellStyle name="Comma 5 2 3 3 2 2 2" xfId="11964"/>
    <cellStyle name="Comma 5 2 3 3 2 3" xfId="7891"/>
    <cellStyle name="Comma 5 2 3 3 2 3 2" xfId="12535"/>
    <cellStyle name="Comma 5 2 3 3 2 4" xfId="10163"/>
    <cellStyle name="Comma 5 2 3 3 2 4 2" xfId="13106"/>
    <cellStyle name="Comma 5 2 3 3 2 5" xfId="3436"/>
    <cellStyle name="Comma 5 2 3 3 2 5 2" xfId="11393"/>
    <cellStyle name="Comma 5 2 3 3 2 6" xfId="2859"/>
    <cellStyle name="Comma 5 2 3 3 2 7" xfId="10820"/>
    <cellStyle name="Comma 5 2 3 3 3" xfId="4484"/>
    <cellStyle name="Comma 5 2 3 3 3 2" xfId="11679"/>
    <cellStyle name="Comma 5 2 3 3 4" xfId="6756"/>
    <cellStyle name="Comma 5 2 3 3 4 2" xfId="12250"/>
    <cellStyle name="Comma 5 2 3 3 5" xfId="9028"/>
    <cellStyle name="Comma 5 2 3 3 5 2" xfId="12821"/>
    <cellStyle name="Comma 5 2 3 3 6" xfId="3151"/>
    <cellStyle name="Comma 5 2 3 3 6 2" xfId="11108"/>
    <cellStyle name="Comma 5 2 3 3 7" xfId="2579"/>
    <cellStyle name="Comma 5 2 3 3 8" xfId="10540"/>
    <cellStyle name="Comma 5 2 3 4" xfId="610"/>
    <cellStyle name="Comma 5 2 3 4 2" xfId="1745"/>
    <cellStyle name="Comma 5 2 3 4 2 2" xfId="5165"/>
    <cellStyle name="Comma 5 2 3 4 2 2 2" xfId="11850"/>
    <cellStyle name="Comma 5 2 3 4 2 3" xfId="7437"/>
    <cellStyle name="Comma 5 2 3 4 2 3 2" xfId="12421"/>
    <cellStyle name="Comma 5 2 3 4 2 4" xfId="9709"/>
    <cellStyle name="Comma 5 2 3 4 2 4 2" xfId="12992"/>
    <cellStyle name="Comma 5 2 3 4 2 5" xfId="3322"/>
    <cellStyle name="Comma 5 2 3 4 2 5 2" xfId="11279"/>
    <cellStyle name="Comma 5 2 3 4 2 6" xfId="2747"/>
    <cellStyle name="Comma 5 2 3 4 2 7" xfId="10708"/>
    <cellStyle name="Comma 5 2 3 4 3" xfId="4030"/>
    <cellStyle name="Comma 5 2 3 4 3 2" xfId="11565"/>
    <cellStyle name="Comma 5 2 3 4 4" xfId="6302"/>
    <cellStyle name="Comma 5 2 3 4 4 2" xfId="12136"/>
    <cellStyle name="Comma 5 2 3 4 5" xfId="8574"/>
    <cellStyle name="Comma 5 2 3 4 5 2" xfId="12707"/>
    <cellStyle name="Comma 5 2 3 4 6" xfId="3037"/>
    <cellStyle name="Comma 5 2 3 4 6 2" xfId="10994"/>
    <cellStyle name="Comma 5 2 3 4 7" xfId="2467"/>
    <cellStyle name="Comma 5 2 3 4 8" xfId="10428"/>
    <cellStyle name="Comma 5 2 3 5" xfId="1291"/>
    <cellStyle name="Comma 5 2 3 5 2" xfId="4711"/>
    <cellStyle name="Comma 5 2 3 5 2 2" xfId="11736"/>
    <cellStyle name="Comma 5 2 3 5 3" xfId="6983"/>
    <cellStyle name="Comma 5 2 3 5 3 2" xfId="12307"/>
    <cellStyle name="Comma 5 2 3 5 4" xfId="9255"/>
    <cellStyle name="Comma 5 2 3 5 4 2" xfId="12878"/>
    <cellStyle name="Comma 5 2 3 5 5" xfId="3208"/>
    <cellStyle name="Comma 5 2 3 5 5 2" xfId="11165"/>
    <cellStyle name="Comma 5 2 3 5 6" xfId="2635"/>
    <cellStyle name="Comma 5 2 3 5 7" xfId="10596"/>
    <cellStyle name="Comma 5 2 3 6" xfId="3576"/>
    <cellStyle name="Comma 5 2 3 6 2" xfId="11451"/>
    <cellStyle name="Comma 5 2 3 7" xfId="5848"/>
    <cellStyle name="Comma 5 2 3 7 2" xfId="12022"/>
    <cellStyle name="Comma 5 2 3 8" xfId="8120"/>
    <cellStyle name="Comma 5 2 3 8 2" xfId="12593"/>
    <cellStyle name="Comma 5 2 3 9" xfId="2920"/>
    <cellStyle name="Comma 5 2 3 9 2" xfId="10879"/>
    <cellStyle name="Comma 5 2 4" xfId="271"/>
    <cellStyle name="Comma 5 2 4 10" xfId="2383"/>
    <cellStyle name="Comma 5 2 4 11" xfId="10344"/>
    <cellStyle name="Comma 5 2 4 2" xfId="498"/>
    <cellStyle name="Comma 5 2 4 2 2" xfId="952"/>
    <cellStyle name="Comma 5 2 4 2 2 2" xfId="2087"/>
    <cellStyle name="Comma 5 2 4 2 2 2 2" xfId="5507"/>
    <cellStyle name="Comma 5 2 4 2 2 2 2 2" xfId="11936"/>
    <cellStyle name="Comma 5 2 4 2 2 2 3" xfId="7779"/>
    <cellStyle name="Comma 5 2 4 2 2 2 3 2" xfId="12507"/>
    <cellStyle name="Comma 5 2 4 2 2 2 4" xfId="10051"/>
    <cellStyle name="Comma 5 2 4 2 2 2 4 2" xfId="13078"/>
    <cellStyle name="Comma 5 2 4 2 2 2 5" xfId="3408"/>
    <cellStyle name="Comma 5 2 4 2 2 2 5 2" xfId="11365"/>
    <cellStyle name="Comma 5 2 4 2 2 2 6" xfId="2831"/>
    <cellStyle name="Comma 5 2 4 2 2 2 7" xfId="10792"/>
    <cellStyle name="Comma 5 2 4 2 2 3" xfId="4372"/>
    <cellStyle name="Comma 5 2 4 2 2 3 2" xfId="11651"/>
    <cellStyle name="Comma 5 2 4 2 2 4" xfId="6644"/>
    <cellStyle name="Comma 5 2 4 2 2 4 2" xfId="12222"/>
    <cellStyle name="Comma 5 2 4 2 2 5" xfId="8916"/>
    <cellStyle name="Comma 5 2 4 2 2 5 2" xfId="12793"/>
    <cellStyle name="Comma 5 2 4 2 2 6" xfId="3123"/>
    <cellStyle name="Comma 5 2 4 2 2 6 2" xfId="11080"/>
    <cellStyle name="Comma 5 2 4 2 2 7" xfId="2551"/>
    <cellStyle name="Comma 5 2 4 2 2 8" xfId="10512"/>
    <cellStyle name="Comma 5 2 4 2 3" xfId="1633"/>
    <cellStyle name="Comma 5 2 4 2 3 2" xfId="5053"/>
    <cellStyle name="Comma 5 2 4 2 3 2 2" xfId="11822"/>
    <cellStyle name="Comma 5 2 4 2 3 3" xfId="7325"/>
    <cellStyle name="Comma 5 2 4 2 3 3 2" xfId="12393"/>
    <cellStyle name="Comma 5 2 4 2 3 4" xfId="9597"/>
    <cellStyle name="Comma 5 2 4 2 3 4 2" xfId="12964"/>
    <cellStyle name="Comma 5 2 4 2 3 5" xfId="3294"/>
    <cellStyle name="Comma 5 2 4 2 3 5 2" xfId="11251"/>
    <cellStyle name="Comma 5 2 4 2 3 6" xfId="2719"/>
    <cellStyle name="Comma 5 2 4 2 3 7" xfId="10680"/>
    <cellStyle name="Comma 5 2 4 2 4" xfId="3918"/>
    <cellStyle name="Comma 5 2 4 2 4 2" xfId="11537"/>
    <cellStyle name="Comma 5 2 4 2 5" xfId="6190"/>
    <cellStyle name="Comma 5 2 4 2 5 2" xfId="12108"/>
    <cellStyle name="Comma 5 2 4 2 6" xfId="8462"/>
    <cellStyle name="Comma 5 2 4 2 6 2" xfId="12679"/>
    <cellStyle name="Comma 5 2 4 2 7" xfId="3009"/>
    <cellStyle name="Comma 5 2 4 2 7 2" xfId="10966"/>
    <cellStyle name="Comma 5 2 4 2 8" xfId="2439"/>
    <cellStyle name="Comma 5 2 4 2 9" xfId="10400"/>
    <cellStyle name="Comma 5 2 4 3" xfId="1179"/>
    <cellStyle name="Comma 5 2 4 3 2" xfId="2314"/>
    <cellStyle name="Comma 5 2 4 3 2 2" xfId="5734"/>
    <cellStyle name="Comma 5 2 4 3 2 2 2" xfId="11993"/>
    <cellStyle name="Comma 5 2 4 3 2 3" xfId="8006"/>
    <cellStyle name="Comma 5 2 4 3 2 3 2" xfId="12564"/>
    <cellStyle name="Comma 5 2 4 3 2 4" xfId="10278"/>
    <cellStyle name="Comma 5 2 4 3 2 4 2" xfId="13135"/>
    <cellStyle name="Comma 5 2 4 3 2 5" xfId="3465"/>
    <cellStyle name="Comma 5 2 4 3 2 5 2" xfId="11422"/>
    <cellStyle name="Comma 5 2 4 3 2 6" xfId="2887"/>
    <cellStyle name="Comma 5 2 4 3 2 7" xfId="10848"/>
    <cellStyle name="Comma 5 2 4 3 3" xfId="4599"/>
    <cellStyle name="Comma 5 2 4 3 3 2" xfId="11708"/>
    <cellStyle name="Comma 5 2 4 3 4" xfId="6871"/>
    <cellStyle name="Comma 5 2 4 3 4 2" xfId="12279"/>
    <cellStyle name="Comma 5 2 4 3 5" xfId="9143"/>
    <cellStyle name="Comma 5 2 4 3 5 2" xfId="12850"/>
    <cellStyle name="Comma 5 2 4 3 6" xfId="3180"/>
    <cellStyle name="Comma 5 2 4 3 6 2" xfId="11137"/>
    <cellStyle name="Comma 5 2 4 3 7" xfId="2607"/>
    <cellStyle name="Comma 5 2 4 3 8" xfId="10568"/>
    <cellStyle name="Comma 5 2 4 4" xfId="725"/>
    <cellStyle name="Comma 5 2 4 4 2" xfId="1860"/>
    <cellStyle name="Comma 5 2 4 4 2 2" xfId="5280"/>
    <cellStyle name="Comma 5 2 4 4 2 2 2" xfId="11879"/>
    <cellStyle name="Comma 5 2 4 4 2 3" xfId="7552"/>
    <cellStyle name="Comma 5 2 4 4 2 3 2" xfId="12450"/>
    <cellStyle name="Comma 5 2 4 4 2 4" xfId="9824"/>
    <cellStyle name="Comma 5 2 4 4 2 4 2" xfId="13021"/>
    <cellStyle name="Comma 5 2 4 4 2 5" xfId="3351"/>
    <cellStyle name="Comma 5 2 4 4 2 5 2" xfId="11308"/>
    <cellStyle name="Comma 5 2 4 4 2 6" xfId="2775"/>
    <cellStyle name="Comma 5 2 4 4 2 7" xfId="10736"/>
    <cellStyle name="Comma 5 2 4 4 3" xfId="4145"/>
    <cellStyle name="Comma 5 2 4 4 3 2" xfId="11594"/>
    <cellStyle name="Comma 5 2 4 4 4" xfId="6417"/>
    <cellStyle name="Comma 5 2 4 4 4 2" xfId="12165"/>
    <cellStyle name="Comma 5 2 4 4 5" xfId="8689"/>
    <cellStyle name="Comma 5 2 4 4 5 2" xfId="12736"/>
    <cellStyle name="Comma 5 2 4 4 6" xfId="3066"/>
    <cellStyle name="Comma 5 2 4 4 6 2" xfId="11023"/>
    <cellStyle name="Comma 5 2 4 4 7" xfId="2495"/>
    <cellStyle name="Comma 5 2 4 4 8" xfId="10456"/>
    <cellStyle name="Comma 5 2 4 5" xfId="1406"/>
    <cellStyle name="Comma 5 2 4 5 2" xfId="4826"/>
    <cellStyle name="Comma 5 2 4 5 2 2" xfId="11765"/>
    <cellStyle name="Comma 5 2 4 5 3" xfId="7098"/>
    <cellStyle name="Comma 5 2 4 5 3 2" xfId="12336"/>
    <cellStyle name="Comma 5 2 4 5 4" xfId="9370"/>
    <cellStyle name="Comma 5 2 4 5 4 2" xfId="12907"/>
    <cellStyle name="Comma 5 2 4 5 5" xfId="3237"/>
    <cellStyle name="Comma 5 2 4 5 5 2" xfId="11194"/>
    <cellStyle name="Comma 5 2 4 5 6" xfId="2663"/>
    <cellStyle name="Comma 5 2 4 5 7" xfId="10624"/>
    <cellStyle name="Comma 5 2 4 6" xfId="3691"/>
    <cellStyle name="Comma 5 2 4 6 2" xfId="11480"/>
    <cellStyle name="Comma 5 2 4 7" xfId="5963"/>
    <cellStyle name="Comma 5 2 4 7 2" xfId="12051"/>
    <cellStyle name="Comma 5 2 4 8" xfId="8235"/>
    <cellStyle name="Comma 5 2 4 8 2" xfId="12622"/>
    <cellStyle name="Comma 5 2 4 9" xfId="2952"/>
    <cellStyle name="Comma 5 2 4 9 2" xfId="10909"/>
    <cellStyle name="Comma 5 2 5" xfId="327"/>
    <cellStyle name="Comma 5 2 5 2" xfId="781"/>
    <cellStyle name="Comma 5 2 5 2 2" xfId="1916"/>
    <cellStyle name="Comma 5 2 5 2 2 2" xfId="5336"/>
    <cellStyle name="Comma 5 2 5 2 2 2 2" xfId="11893"/>
    <cellStyle name="Comma 5 2 5 2 2 3" xfId="7608"/>
    <cellStyle name="Comma 5 2 5 2 2 3 2" xfId="12464"/>
    <cellStyle name="Comma 5 2 5 2 2 4" xfId="9880"/>
    <cellStyle name="Comma 5 2 5 2 2 4 2" xfId="13035"/>
    <cellStyle name="Comma 5 2 5 2 2 5" xfId="3365"/>
    <cellStyle name="Comma 5 2 5 2 2 5 2" xfId="11322"/>
    <cellStyle name="Comma 5 2 5 2 2 6" xfId="2789"/>
    <cellStyle name="Comma 5 2 5 2 2 7" xfId="10750"/>
    <cellStyle name="Comma 5 2 5 2 3" xfId="4201"/>
    <cellStyle name="Comma 5 2 5 2 3 2" xfId="11608"/>
    <cellStyle name="Comma 5 2 5 2 4" xfId="6473"/>
    <cellStyle name="Comma 5 2 5 2 4 2" xfId="12179"/>
    <cellStyle name="Comma 5 2 5 2 5" xfId="8745"/>
    <cellStyle name="Comma 5 2 5 2 5 2" xfId="12750"/>
    <cellStyle name="Comma 5 2 5 2 6" xfId="3080"/>
    <cellStyle name="Comma 5 2 5 2 6 2" xfId="11037"/>
    <cellStyle name="Comma 5 2 5 2 7" xfId="2509"/>
    <cellStyle name="Comma 5 2 5 2 8" xfId="10470"/>
    <cellStyle name="Comma 5 2 5 3" xfId="1462"/>
    <cellStyle name="Comma 5 2 5 3 2" xfId="4882"/>
    <cellStyle name="Comma 5 2 5 3 2 2" xfId="11779"/>
    <cellStyle name="Comma 5 2 5 3 3" xfId="7154"/>
    <cellStyle name="Comma 5 2 5 3 3 2" xfId="12350"/>
    <cellStyle name="Comma 5 2 5 3 4" xfId="9426"/>
    <cellStyle name="Comma 5 2 5 3 4 2" xfId="12921"/>
    <cellStyle name="Comma 5 2 5 3 5" xfId="3251"/>
    <cellStyle name="Comma 5 2 5 3 5 2" xfId="11208"/>
    <cellStyle name="Comma 5 2 5 3 6" xfId="2677"/>
    <cellStyle name="Comma 5 2 5 3 7" xfId="10638"/>
    <cellStyle name="Comma 5 2 5 4" xfId="3747"/>
    <cellStyle name="Comma 5 2 5 4 2" xfId="11494"/>
    <cellStyle name="Comma 5 2 5 5" xfId="6019"/>
    <cellStyle name="Comma 5 2 5 5 2" xfId="12065"/>
    <cellStyle name="Comma 5 2 5 6" xfId="8291"/>
    <cellStyle name="Comma 5 2 5 6 2" xfId="12636"/>
    <cellStyle name="Comma 5 2 5 7" xfId="2966"/>
    <cellStyle name="Comma 5 2 5 7 2" xfId="10923"/>
    <cellStyle name="Comma 5 2 5 8" xfId="2397"/>
    <cellStyle name="Comma 5 2 5 9" xfId="10358"/>
    <cellStyle name="Comma 5 2 6" xfId="1008"/>
    <cellStyle name="Comma 5 2 6 2" xfId="2143"/>
    <cellStyle name="Comma 5 2 6 2 2" xfId="5563"/>
    <cellStyle name="Comma 5 2 6 2 2 2" xfId="11950"/>
    <cellStyle name="Comma 5 2 6 2 3" xfId="7835"/>
    <cellStyle name="Comma 5 2 6 2 3 2" xfId="12521"/>
    <cellStyle name="Comma 5 2 6 2 4" xfId="10107"/>
    <cellStyle name="Comma 5 2 6 2 4 2" xfId="13092"/>
    <cellStyle name="Comma 5 2 6 2 5" xfId="3422"/>
    <cellStyle name="Comma 5 2 6 2 5 2" xfId="11379"/>
    <cellStyle name="Comma 5 2 6 2 6" xfId="2845"/>
    <cellStyle name="Comma 5 2 6 2 7" xfId="10806"/>
    <cellStyle name="Comma 5 2 6 3" xfId="4428"/>
    <cellStyle name="Comma 5 2 6 3 2" xfId="11665"/>
    <cellStyle name="Comma 5 2 6 4" xfId="6700"/>
    <cellStyle name="Comma 5 2 6 4 2" xfId="12236"/>
    <cellStyle name="Comma 5 2 6 5" xfId="8972"/>
    <cellStyle name="Comma 5 2 6 5 2" xfId="12807"/>
    <cellStyle name="Comma 5 2 6 6" xfId="3137"/>
    <cellStyle name="Comma 5 2 6 6 2" xfId="11094"/>
    <cellStyle name="Comma 5 2 6 7" xfId="2565"/>
    <cellStyle name="Comma 5 2 6 8" xfId="10526"/>
    <cellStyle name="Comma 5 2 7" xfId="554"/>
    <cellStyle name="Comma 5 2 7 2" xfId="1689"/>
    <cellStyle name="Comma 5 2 7 2 2" xfId="5109"/>
    <cellStyle name="Comma 5 2 7 2 2 2" xfId="11836"/>
    <cellStyle name="Comma 5 2 7 2 3" xfId="7381"/>
    <cellStyle name="Comma 5 2 7 2 3 2" xfId="12407"/>
    <cellStyle name="Comma 5 2 7 2 4" xfId="9653"/>
    <cellStyle name="Comma 5 2 7 2 4 2" xfId="12978"/>
    <cellStyle name="Comma 5 2 7 2 5" xfId="3308"/>
    <cellStyle name="Comma 5 2 7 2 5 2" xfId="11265"/>
    <cellStyle name="Comma 5 2 7 2 6" xfId="2733"/>
    <cellStyle name="Comma 5 2 7 2 7" xfId="10694"/>
    <cellStyle name="Comma 5 2 7 3" xfId="3974"/>
    <cellStyle name="Comma 5 2 7 3 2" xfId="11551"/>
    <cellStyle name="Comma 5 2 7 4" xfId="6246"/>
    <cellStyle name="Comma 5 2 7 4 2" xfId="12122"/>
    <cellStyle name="Comma 5 2 7 5" xfId="8518"/>
    <cellStyle name="Comma 5 2 7 5 2" xfId="12693"/>
    <cellStyle name="Comma 5 2 7 6" xfId="3023"/>
    <cellStyle name="Comma 5 2 7 6 2" xfId="10980"/>
    <cellStyle name="Comma 5 2 7 7" xfId="2453"/>
    <cellStyle name="Comma 5 2 7 8" xfId="10414"/>
    <cellStyle name="Comma 5 2 8" xfId="1235"/>
    <cellStyle name="Comma 5 2 8 2" xfId="4655"/>
    <cellStyle name="Comma 5 2 8 2 2" xfId="11722"/>
    <cellStyle name="Comma 5 2 8 3" xfId="6927"/>
    <cellStyle name="Comma 5 2 8 3 2" xfId="12293"/>
    <cellStyle name="Comma 5 2 8 4" xfId="9199"/>
    <cellStyle name="Comma 5 2 8 4 2" xfId="12864"/>
    <cellStyle name="Comma 5 2 8 5" xfId="3194"/>
    <cellStyle name="Comma 5 2 8 5 2" xfId="11151"/>
    <cellStyle name="Comma 5 2 8 6" xfId="2621"/>
    <cellStyle name="Comma 5 2 8 7" xfId="10582"/>
    <cellStyle name="Comma 5 2 9" xfId="3520"/>
    <cellStyle name="Comma 5 2 9 2" xfId="11437"/>
    <cellStyle name="Comma 5 3" xfId="173"/>
    <cellStyle name="Comma 5 3 10" xfId="2361"/>
    <cellStyle name="Comma 5 3 11" xfId="10322"/>
    <cellStyle name="Comma 5 3 2" xfId="411"/>
    <cellStyle name="Comma 5 3 2 2" xfId="865"/>
    <cellStyle name="Comma 5 3 2 2 2" xfId="2000"/>
    <cellStyle name="Comma 5 3 2 2 2 2" xfId="5420"/>
    <cellStyle name="Comma 5 3 2 2 2 2 2" xfId="11914"/>
    <cellStyle name="Comma 5 3 2 2 2 3" xfId="7692"/>
    <cellStyle name="Comma 5 3 2 2 2 3 2" xfId="12485"/>
    <cellStyle name="Comma 5 3 2 2 2 4" xfId="9964"/>
    <cellStyle name="Comma 5 3 2 2 2 4 2" xfId="13056"/>
    <cellStyle name="Comma 5 3 2 2 2 5" xfId="3386"/>
    <cellStyle name="Comma 5 3 2 2 2 5 2" xfId="11343"/>
    <cellStyle name="Comma 5 3 2 2 2 6" xfId="2810"/>
    <cellStyle name="Comma 5 3 2 2 2 7" xfId="10771"/>
    <cellStyle name="Comma 5 3 2 2 3" xfId="4285"/>
    <cellStyle name="Comma 5 3 2 2 3 2" xfId="11629"/>
    <cellStyle name="Comma 5 3 2 2 4" xfId="6557"/>
    <cellStyle name="Comma 5 3 2 2 4 2" xfId="12200"/>
    <cellStyle name="Comma 5 3 2 2 5" xfId="8829"/>
    <cellStyle name="Comma 5 3 2 2 5 2" xfId="12771"/>
    <cellStyle name="Comma 5 3 2 2 6" xfId="3101"/>
    <cellStyle name="Comma 5 3 2 2 6 2" xfId="11058"/>
    <cellStyle name="Comma 5 3 2 2 7" xfId="2530"/>
    <cellStyle name="Comma 5 3 2 2 8" xfId="10491"/>
    <cellStyle name="Comma 5 3 2 3" xfId="1546"/>
    <cellStyle name="Comma 5 3 2 3 2" xfId="4966"/>
    <cellStyle name="Comma 5 3 2 3 2 2" xfId="11800"/>
    <cellStyle name="Comma 5 3 2 3 3" xfId="7238"/>
    <cellStyle name="Comma 5 3 2 3 3 2" xfId="12371"/>
    <cellStyle name="Comma 5 3 2 3 4" xfId="9510"/>
    <cellStyle name="Comma 5 3 2 3 4 2" xfId="12942"/>
    <cellStyle name="Comma 5 3 2 3 5" xfId="3272"/>
    <cellStyle name="Comma 5 3 2 3 5 2" xfId="11229"/>
    <cellStyle name="Comma 5 3 2 3 6" xfId="2698"/>
    <cellStyle name="Comma 5 3 2 3 7" xfId="10659"/>
    <cellStyle name="Comma 5 3 2 4" xfId="3831"/>
    <cellStyle name="Comma 5 3 2 4 2" xfId="11515"/>
    <cellStyle name="Comma 5 3 2 5" xfId="6103"/>
    <cellStyle name="Comma 5 3 2 5 2" xfId="12086"/>
    <cellStyle name="Comma 5 3 2 6" xfId="8375"/>
    <cellStyle name="Comma 5 3 2 6 2" xfId="12657"/>
    <cellStyle name="Comma 5 3 2 7" xfId="2987"/>
    <cellStyle name="Comma 5 3 2 7 2" xfId="10944"/>
    <cellStyle name="Comma 5 3 2 8" xfId="2418"/>
    <cellStyle name="Comma 5 3 2 9" xfId="10379"/>
    <cellStyle name="Comma 5 3 3" xfId="1092"/>
    <cellStyle name="Comma 5 3 3 2" xfId="2227"/>
    <cellStyle name="Comma 5 3 3 2 2" xfId="5647"/>
    <cellStyle name="Comma 5 3 3 2 2 2" xfId="11971"/>
    <cellStyle name="Comma 5 3 3 2 3" xfId="7919"/>
    <cellStyle name="Comma 5 3 3 2 3 2" xfId="12542"/>
    <cellStyle name="Comma 5 3 3 2 4" xfId="10191"/>
    <cellStyle name="Comma 5 3 3 2 4 2" xfId="13113"/>
    <cellStyle name="Comma 5 3 3 2 5" xfId="3443"/>
    <cellStyle name="Comma 5 3 3 2 5 2" xfId="11400"/>
    <cellStyle name="Comma 5 3 3 2 6" xfId="2866"/>
    <cellStyle name="Comma 5 3 3 2 7" xfId="10827"/>
    <cellStyle name="Comma 5 3 3 3" xfId="4512"/>
    <cellStyle name="Comma 5 3 3 3 2" xfId="11686"/>
    <cellStyle name="Comma 5 3 3 4" xfId="6784"/>
    <cellStyle name="Comma 5 3 3 4 2" xfId="12257"/>
    <cellStyle name="Comma 5 3 3 5" xfId="9056"/>
    <cellStyle name="Comma 5 3 3 5 2" xfId="12828"/>
    <cellStyle name="Comma 5 3 3 6" xfId="3158"/>
    <cellStyle name="Comma 5 3 3 6 2" xfId="11115"/>
    <cellStyle name="Comma 5 3 3 7" xfId="2586"/>
    <cellStyle name="Comma 5 3 3 8" xfId="10547"/>
    <cellStyle name="Comma 5 3 4" xfId="638"/>
    <cellStyle name="Comma 5 3 4 2" xfId="1773"/>
    <cellStyle name="Comma 5 3 4 2 2" xfId="5193"/>
    <cellStyle name="Comma 5 3 4 2 2 2" xfId="11857"/>
    <cellStyle name="Comma 5 3 4 2 3" xfId="7465"/>
    <cellStyle name="Comma 5 3 4 2 3 2" xfId="12428"/>
    <cellStyle name="Comma 5 3 4 2 4" xfId="9737"/>
    <cellStyle name="Comma 5 3 4 2 4 2" xfId="12999"/>
    <cellStyle name="Comma 5 3 4 2 5" xfId="3329"/>
    <cellStyle name="Comma 5 3 4 2 5 2" xfId="11286"/>
    <cellStyle name="Comma 5 3 4 2 6" xfId="2754"/>
    <cellStyle name="Comma 5 3 4 2 7" xfId="10715"/>
    <cellStyle name="Comma 5 3 4 3" xfId="4058"/>
    <cellStyle name="Comma 5 3 4 3 2" xfId="11572"/>
    <cellStyle name="Comma 5 3 4 4" xfId="6330"/>
    <cellStyle name="Comma 5 3 4 4 2" xfId="12143"/>
    <cellStyle name="Comma 5 3 4 5" xfId="8602"/>
    <cellStyle name="Comma 5 3 4 5 2" xfId="12714"/>
    <cellStyle name="Comma 5 3 4 6" xfId="3044"/>
    <cellStyle name="Comma 5 3 4 6 2" xfId="11001"/>
    <cellStyle name="Comma 5 3 4 7" xfId="2474"/>
    <cellStyle name="Comma 5 3 4 8" xfId="10435"/>
    <cellStyle name="Comma 5 3 5" xfId="1319"/>
    <cellStyle name="Comma 5 3 5 2" xfId="4739"/>
    <cellStyle name="Comma 5 3 5 2 2" xfId="11743"/>
    <cellStyle name="Comma 5 3 5 3" xfId="7011"/>
    <cellStyle name="Comma 5 3 5 3 2" xfId="12314"/>
    <cellStyle name="Comma 5 3 5 4" xfId="9283"/>
    <cellStyle name="Comma 5 3 5 4 2" xfId="12885"/>
    <cellStyle name="Comma 5 3 5 5" xfId="3215"/>
    <cellStyle name="Comma 5 3 5 5 2" xfId="11172"/>
    <cellStyle name="Comma 5 3 5 6" xfId="2642"/>
    <cellStyle name="Comma 5 3 5 7" xfId="10603"/>
    <cellStyle name="Comma 5 3 6" xfId="3604"/>
    <cellStyle name="Comma 5 3 6 2" xfId="11458"/>
    <cellStyle name="Comma 5 3 7" xfId="5876"/>
    <cellStyle name="Comma 5 3 7 2" xfId="12029"/>
    <cellStyle name="Comma 5 3 8" xfId="8148"/>
    <cellStyle name="Comma 5 3 8 2" xfId="12600"/>
    <cellStyle name="Comma 5 3 9" xfId="2927"/>
    <cellStyle name="Comma 5 3 9 2" xfId="10886"/>
    <cellStyle name="Comma 5 4" xfId="117"/>
    <cellStyle name="Comma 5 4 10" xfId="2347"/>
    <cellStyle name="Comma 5 4 11" xfId="10308"/>
    <cellStyle name="Comma 5 4 2" xfId="355"/>
    <cellStyle name="Comma 5 4 2 2" xfId="809"/>
    <cellStyle name="Comma 5 4 2 2 2" xfId="1944"/>
    <cellStyle name="Comma 5 4 2 2 2 2" xfId="5364"/>
    <cellStyle name="Comma 5 4 2 2 2 2 2" xfId="11900"/>
    <cellStyle name="Comma 5 4 2 2 2 3" xfId="7636"/>
    <cellStyle name="Comma 5 4 2 2 2 3 2" xfId="12471"/>
    <cellStyle name="Comma 5 4 2 2 2 4" xfId="9908"/>
    <cellStyle name="Comma 5 4 2 2 2 4 2" xfId="13042"/>
    <cellStyle name="Comma 5 4 2 2 2 5" xfId="3372"/>
    <cellStyle name="Comma 5 4 2 2 2 5 2" xfId="11329"/>
    <cellStyle name="Comma 5 4 2 2 2 6" xfId="2796"/>
    <cellStyle name="Comma 5 4 2 2 2 7" xfId="10757"/>
    <cellStyle name="Comma 5 4 2 2 3" xfId="4229"/>
    <cellStyle name="Comma 5 4 2 2 3 2" xfId="11615"/>
    <cellStyle name="Comma 5 4 2 2 4" xfId="6501"/>
    <cellStyle name="Comma 5 4 2 2 4 2" xfId="12186"/>
    <cellStyle name="Comma 5 4 2 2 5" xfId="8773"/>
    <cellStyle name="Comma 5 4 2 2 5 2" xfId="12757"/>
    <cellStyle name="Comma 5 4 2 2 6" xfId="3087"/>
    <cellStyle name="Comma 5 4 2 2 6 2" xfId="11044"/>
    <cellStyle name="Comma 5 4 2 2 7" xfId="2516"/>
    <cellStyle name="Comma 5 4 2 2 8" xfId="10477"/>
    <cellStyle name="Comma 5 4 2 3" xfId="1490"/>
    <cellStyle name="Comma 5 4 2 3 2" xfId="4910"/>
    <cellStyle name="Comma 5 4 2 3 2 2" xfId="11786"/>
    <cellStyle name="Comma 5 4 2 3 3" xfId="7182"/>
    <cellStyle name="Comma 5 4 2 3 3 2" xfId="12357"/>
    <cellStyle name="Comma 5 4 2 3 4" xfId="9454"/>
    <cellStyle name="Comma 5 4 2 3 4 2" xfId="12928"/>
    <cellStyle name="Comma 5 4 2 3 5" xfId="3258"/>
    <cellStyle name="Comma 5 4 2 3 5 2" xfId="11215"/>
    <cellStyle name="Comma 5 4 2 3 6" xfId="2684"/>
    <cellStyle name="Comma 5 4 2 3 7" xfId="10645"/>
    <cellStyle name="Comma 5 4 2 4" xfId="3775"/>
    <cellStyle name="Comma 5 4 2 4 2" xfId="11501"/>
    <cellStyle name="Comma 5 4 2 5" xfId="6047"/>
    <cellStyle name="Comma 5 4 2 5 2" xfId="12072"/>
    <cellStyle name="Comma 5 4 2 6" xfId="8319"/>
    <cellStyle name="Comma 5 4 2 6 2" xfId="12643"/>
    <cellStyle name="Comma 5 4 2 7" xfId="2973"/>
    <cellStyle name="Comma 5 4 2 7 2" xfId="10930"/>
    <cellStyle name="Comma 5 4 2 8" xfId="2404"/>
    <cellStyle name="Comma 5 4 2 9" xfId="10365"/>
    <cellStyle name="Comma 5 4 3" xfId="1036"/>
    <cellStyle name="Comma 5 4 3 2" xfId="2171"/>
    <cellStyle name="Comma 5 4 3 2 2" xfId="5591"/>
    <cellStyle name="Comma 5 4 3 2 2 2" xfId="11957"/>
    <cellStyle name="Comma 5 4 3 2 3" xfId="7863"/>
    <cellStyle name="Comma 5 4 3 2 3 2" xfId="12528"/>
    <cellStyle name="Comma 5 4 3 2 4" xfId="10135"/>
    <cellStyle name="Comma 5 4 3 2 4 2" xfId="13099"/>
    <cellStyle name="Comma 5 4 3 2 5" xfId="3429"/>
    <cellStyle name="Comma 5 4 3 2 5 2" xfId="11386"/>
    <cellStyle name="Comma 5 4 3 2 6" xfId="2852"/>
    <cellStyle name="Comma 5 4 3 2 7" xfId="10813"/>
    <cellStyle name="Comma 5 4 3 3" xfId="4456"/>
    <cellStyle name="Comma 5 4 3 3 2" xfId="11672"/>
    <cellStyle name="Comma 5 4 3 4" xfId="6728"/>
    <cellStyle name="Comma 5 4 3 4 2" xfId="12243"/>
    <cellStyle name="Comma 5 4 3 5" xfId="9000"/>
    <cellStyle name="Comma 5 4 3 5 2" xfId="12814"/>
    <cellStyle name="Comma 5 4 3 6" xfId="3144"/>
    <cellStyle name="Comma 5 4 3 6 2" xfId="11101"/>
    <cellStyle name="Comma 5 4 3 7" xfId="2572"/>
    <cellStyle name="Comma 5 4 3 8" xfId="10533"/>
    <cellStyle name="Comma 5 4 4" xfId="582"/>
    <cellStyle name="Comma 5 4 4 2" xfId="1717"/>
    <cellStyle name="Comma 5 4 4 2 2" xfId="5137"/>
    <cellStyle name="Comma 5 4 4 2 2 2" xfId="11843"/>
    <cellStyle name="Comma 5 4 4 2 3" xfId="7409"/>
    <cellStyle name="Comma 5 4 4 2 3 2" xfId="12414"/>
    <cellStyle name="Comma 5 4 4 2 4" xfId="9681"/>
    <cellStyle name="Comma 5 4 4 2 4 2" xfId="12985"/>
    <cellStyle name="Comma 5 4 4 2 5" xfId="3315"/>
    <cellStyle name="Comma 5 4 4 2 5 2" xfId="11272"/>
    <cellStyle name="Comma 5 4 4 2 6" xfId="2740"/>
    <cellStyle name="Comma 5 4 4 2 7" xfId="10701"/>
    <cellStyle name="Comma 5 4 4 3" xfId="4002"/>
    <cellStyle name="Comma 5 4 4 3 2" xfId="11558"/>
    <cellStyle name="Comma 5 4 4 4" xfId="6274"/>
    <cellStyle name="Comma 5 4 4 4 2" xfId="12129"/>
    <cellStyle name="Comma 5 4 4 5" xfId="8546"/>
    <cellStyle name="Comma 5 4 4 5 2" xfId="12700"/>
    <cellStyle name="Comma 5 4 4 6" xfId="3030"/>
    <cellStyle name="Comma 5 4 4 6 2" xfId="10987"/>
    <cellStyle name="Comma 5 4 4 7" xfId="2460"/>
    <cellStyle name="Comma 5 4 4 8" xfId="10421"/>
    <cellStyle name="Comma 5 4 5" xfId="1263"/>
    <cellStyle name="Comma 5 4 5 2" xfId="4683"/>
    <cellStyle name="Comma 5 4 5 2 2" xfId="11729"/>
    <cellStyle name="Comma 5 4 5 3" xfId="6955"/>
    <cellStyle name="Comma 5 4 5 3 2" xfId="12300"/>
    <cellStyle name="Comma 5 4 5 4" xfId="9227"/>
    <cellStyle name="Comma 5 4 5 4 2" xfId="12871"/>
    <cellStyle name="Comma 5 4 5 5" xfId="3201"/>
    <cellStyle name="Comma 5 4 5 5 2" xfId="11158"/>
    <cellStyle name="Comma 5 4 5 6" xfId="2628"/>
    <cellStyle name="Comma 5 4 5 7" xfId="10589"/>
    <cellStyle name="Comma 5 4 6" xfId="3548"/>
    <cellStyle name="Comma 5 4 6 2" xfId="11444"/>
    <cellStyle name="Comma 5 4 7" xfId="5820"/>
    <cellStyle name="Comma 5 4 7 2" xfId="12015"/>
    <cellStyle name="Comma 5 4 8" xfId="8092"/>
    <cellStyle name="Comma 5 4 8 2" xfId="12586"/>
    <cellStyle name="Comma 5 4 9" xfId="2913"/>
    <cellStyle name="Comma 5 4 9 2" xfId="10872"/>
    <cellStyle name="Comma 5 5" xfId="243"/>
    <cellStyle name="Comma 5 5 10" xfId="2376"/>
    <cellStyle name="Comma 5 5 11" xfId="10337"/>
    <cellStyle name="Comma 5 5 2" xfId="470"/>
    <cellStyle name="Comma 5 5 2 2" xfId="924"/>
    <cellStyle name="Comma 5 5 2 2 2" xfId="2059"/>
    <cellStyle name="Comma 5 5 2 2 2 2" xfId="5479"/>
    <cellStyle name="Comma 5 5 2 2 2 2 2" xfId="11929"/>
    <cellStyle name="Comma 5 5 2 2 2 3" xfId="7751"/>
    <cellStyle name="Comma 5 5 2 2 2 3 2" xfId="12500"/>
    <cellStyle name="Comma 5 5 2 2 2 4" xfId="10023"/>
    <cellStyle name="Comma 5 5 2 2 2 4 2" xfId="13071"/>
    <cellStyle name="Comma 5 5 2 2 2 5" xfId="3401"/>
    <cellStyle name="Comma 5 5 2 2 2 5 2" xfId="11358"/>
    <cellStyle name="Comma 5 5 2 2 2 6" xfId="2824"/>
    <cellStyle name="Comma 5 5 2 2 2 7" xfId="10785"/>
    <cellStyle name="Comma 5 5 2 2 3" xfId="4344"/>
    <cellStyle name="Comma 5 5 2 2 3 2" xfId="11644"/>
    <cellStyle name="Comma 5 5 2 2 4" xfId="6616"/>
    <cellStyle name="Comma 5 5 2 2 4 2" xfId="12215"/>
    <cellStyle name="Comma 5 5 2 2 5" xfId="8888"/>
    <cellStyle name="Comma 5 5 2 2 5 2" xfId="12786"/>
    <cellStyle name="Comma 5 5 2 2 6" xfId="3116"/>
    <cellStyle name="Comma 5 5 2 2 6 2" xfId="11073"/>
    <cellStyle name="Comma 5 5 2 2 7" xfId="2544"/>
    <cellStyle name="Comma 5 5 2 2 8" xfId="10505"/>
    <cellStyle name="Comma 5 5 2 3" xfId="1605"/>
    <cellStyle name="Comma 5 5 2 3 2" xfId="5025"/>
    <cellStyle name="Comma 5 5 2 3 2 2" xfId="11815"/>
    <cellStyle name="Comma 5 5 2 3 3" xfId="7297"/>
    <cellStyle name="Comma 5 5 2 3 3 2" xfId="12386"/>
    <cellStyle name="Comma 5 5 2 3 4" xfId="9569"/>
    <cellStyle name="Comma 5 5 2 3 4 2" xfId="12957"/>
    <cellStyle name="Comma 5 5 2 3 5" xfId="3287"/>
    <cellStyle name="Comma 5 5 2 3 5 2" xfId="11244"/>
    <cellStyle name="Comma 5 5 2 3 6" xfId="2712"/>
    <cellStyle name="Comma 5 5 2 3 7" xfId="10673"/>
    <cellStyle name="Comma 5 5 2 4" xfId="3890"/>
    <cellStyle name="Comma 5 5 2 4 2" xfId="11530"/>
    <cellStyle name="Comma 5 5 2 5" xfId="6162"/>
    <cellStyle name="Comma 5 5 2 5 2" xfId="12101"/>
    <cellStyle name="Comma 5 5 2 6" xfId="8434"/>
    <cellStyle name="Comma 5 5 2 6 2" xfId="12672"/>
    <cellStyle name="Comma 5 5 2 7" xfId="3002"/>
    <cellStyle name="Comma 5 5 2 7 2" xfId="10959"/>
    <cellStyle name="Comma 5 5 2 8" xfId="2432"/>
    <cellStyle name="Comma 5 5 2 9" xfId="10393"/>
    <cellStyle name="Comma 5 5 3" xfId="1151"/>
    <cellStyle name="Comma 5 5 3 2" xfId="2286"/>
    <cellStyle name="Comma 5 5 3 2 2" xfId="5706"/>
    <cellStyle name="Comma 5 5 3 2 2 2" xfId="11986"/>
    <cellStyle name="Comma 5 5 3 2 3" xfId="7978"/>
    <cellStyle name="Comma 5 5 3 2 3 2" xfId="12557"/>
    <cellStyle name="Comma 5 5 3 2 4" xfId="10250"/>
    <cellStyle name="Comma 5 5 3 2 4 2" xfId="13128"/>
    <cellStyle name="Comma 5 5 3 2 5" xfId="3458"/>
    <cellStyle name="Comma 5 5 3 2 5 2" xfId="11415"/>
    <cellStyle name="Comma 5 5 3 2 6" xfId="2880"/>
    <cellStyle name="Comma 5 5 3 2 7" xfId="10841"/>
    <cellStyle name="Comma 5 5 3 3" xfId="4571"/>
    <cellStyle name="Comma 5 5 3 3 2" xfId="11701"/>
    <cellStyle name="Comma 5 5 3 4" xfId="6843"/>
    <cellStyle name="Comma 5 5 3 4 2" xfId="12272"/>
    <cellStyle name="Comma 5 5 3 5" xfId="9115"/>
    <cellStyle name="Comma 5 5 3 5 2" xfId="12843"/>
    <cellStyle name="Comma 5 5 3 6" xfId="3173"/>
    <cellStyle name="Comma 5 5 3 6 2" xfId="11130"/>
    <cellStyle name="Comma 5 5 3 7" xfId="2600"/>
    <cellStyle name="Comma 5 5 3 8" xfId="10561"/>
    <cellStyle name="Comma 5 5 4" xfId="697"/>
    <cellStyle name="Comma 5 5 4 2" xfId="1832"/>
    <cellStyle name="Comma 5 5 4 2 2" xfId="5252"/>
    <cellStyle name="Comma 5 5 4 2 2 2" xfId="11872"/>
    <cellStyle name="Comma 5 5 4 2 3" xfId="7524"/>
    <cellStyle name="Comma 5 5 4 2 3 2" xfId="12443"/>
    <cellStyle name="Comma 5 5 4 2 4" xfId="9796"/>
    <cellStyle name="Comma 5 5 4 2 4 2" xfId="13014"/>
    <cellStyle name="Comma 5 5 4 2 5" xfId="3344"/>
    <cellStyle name="Comma 5 5 4 2 5 2" xfId="11301"/>
    <cellStyle name="Comma 5 5 4 2 6" xfId="2768"/>
    <cellStyle name="Comma 5 5 4 2 7" xfId="10729"/>
    <cellStyle name="Comma 5 5 4 3" xfId="4117"/>
    <cellStyle name="Comma 5 5 4 3 2" xfId="11587"/>
    <cellStyle name="Comma 5 5 4 4" xfId="6389"/>
    <cellStyle name="Comma 5 5 4 4 2" xfId="12158"/>
    <cellStyle name="Comma 5 5 4 5" xfId="8661"/>
    <cellStyle name="Comma 5 5 4 5 2" xfId="12729"/>
    <cellStyle name="Comma 5 5 4 6" xfId="3059"/>
    <cellStyle name="Comma 5 5 4 6 2" xfId="11016"/>
    <cellStyle name="Comma 5 5 4 7" xfId="2488"/>
    <cellStyle name="Comma 5 5 4 8" xfId="10449"/>
    <cellStyle name="Comma 5 5 5" xfId="1378"/>
    <cellStyle name="Comma 5 5 5 2" xfId="4798"/>
    <cellStyle name="Comma 5 5 5 2 2" xfId="11758"/>
    <cellStyle name="Comma 5 5 5 3" xfId="7070"/>
    <cellStyle name="Comma 5 5 5 3 2" xfId="12329"/>
    <cellStyle name="Comma 5 5 5 4" xfId="9342"/>
    <cellStyle name="Comma 5 5 5 4 2" xfId="12900"/>
    <cellStyle name="Comma 5 5 5 5" xfId="3230"/>
    <cellStyle name="Comma 5 5 5 5 2" xfId="11187"/>
    <cellStyle name="Comma 5 5 5 6" xfId="2656"/>
    <cellStyle name="Comma 5 5 5 7" xfId="10617"/>
    <cellStyle name="Comma 5 5 6" xfId="3663"/>
    <cellStyle name="Comma 5 5 6 2" xfId="11473"/>
    <cellStyle name="Comma 5 5 7" xfId="5935"/>
    <cellStyle name="Comma 5 5 7 2" xfId="12044"/>
    <cellStyle name="Comma 5 5 8" xfId="8207"/>
    <cellStyle name="Comma 5 5 8 2" xfId="12615"/>
    <cellStyle name="Comma 5 5 9" xfId="2945"/>
    <cellStyle name="Comma 5 5 9 2" xfId="10902"/>
    <cellStyle name="Comma 5 6" xfId="299"/>
    <cellStyle name="Comma 5 6 2" xfId="753"/>
    <cellStyle name="Comma 5 6 2 2" xfId="1888"/>
    <cellStyle name="Comma 5 6 2 2 2" xfId="5308"/>
    <cellStyle name="Comma 5 6 2 2 2 2" xfId="11886"/>
    <cellStyle name="Comma 5 6 2 2 3" xfId="7580"/>
    <cellStyle name="Comma 5 6 2 2 3 2" xfId="12457"/>
    <cellStyle name="Comma 5 6 2 2 4" xfId="9852"/>
    <cellStyle name="Comma 5 6 2 2 4 2" xfId="13028"/>
    <cellStyle name="Comma 5 6 2 2 5" xfId="3358"/>
    <cellStyle name="Comma 5 6 2 2 5 2" xfId="11315"/>
    <cellStyle name="Comma 5 6 2 2 6" xfId="2782"/>
    <cellStyle name="Comma 5 6 2 2 7" xfId="10743"/>
    <cellStyle name="Comma 5 6 2 3" xfId="4173"/>
    <cellStyle name="Comma 5 6 2 3 2" xfId="11601"/>
    <cellStyle name="Comma 5 6 2 4" xfId="6445"/>
    <cellStyle name="Comma 5 6 2 4 2" xfId="12172"/>
    <cellStyle name="Comma 5 6 2 5" xfId="8717"/>
    <cellStyle name="Comma 5 6 2 5 2" xfId="12743"/>
    <cellStyle name="Comma 5 6 2 6" xfId="3073"/>
    <cellStyle name="Comma 5 6 2 6 2" xfId="11030"/>
    <cellStyle name="Comma 5 6 2 7" xfId="2502"/>
    <cellStyle name="Comma 5 6 2 8" xfId="10463"/>
    <cellStyle name="Comma 5 6 3" xfId="1434"/>
    <cellStyle name="Comma 5 6 3 2" xfId="4854"/>
    <cellStyle name="Comma 5 6 3 2 2" xfId="11772"/>
    <cellStyle name="Comma 5 6 3 3" xfId="7126"/>
    <cellStyle name="Comma 5 6 3 3 2" xfId="12343"/>
    <cellStyle name="Comma 5 6 3 4" xfId="9398"/>
    <cellStyle name="Comma 5 6 3 4 2" xfId="12914"/>
    <cellStyle name="Comma 5 6 3 5" xfId="3244"/>
    <cellStyle name="Comma 5 6 3 5 2" xfId="11201"/>
    <cellStyle name="Comma 5 6 3 6" xfId="2670"/>
    <cellStyle name="Comma 5 6 3 7" xfId="10631"/>
    <cellStyle name="Comma 5 6 4" xfId="3719"/>
    <cellStyle name="Comma 5 6 4 2" xfId="11487"/>
    <cellStyle name="Comma 5 6 5" xfId="5991"/>
    <cellStyle name="Comma 5 6 5 2" xfId="12058"/>
    <cellStyle name="Comma 5 6 6" xfId="8263"/>
    <cellStyle name="Comma 5 6 6 2" xfId="12629"/>
    <cellStyle name="Comma 5 6 7" xfId="2959"/>
    <cellStyle name="Comma 5 6 7 2" xfId="10916"/>
    <cellStyle name="Comma 5 6 8" xfId="2390"/>
    <cellStyle name="Comma 5 6 9" xfId="10351"/>
    <cellStyle name="Comma 5 7" xfId="980"/>
    <cellStyle name="Comma 5 7 2" xfId="2115"/>
    <cellStyle name="Comma 5 7 2 2" xfId="5535"/>
    <cellStyle name="Comma 5 7 2 2 2" xfId="11943"/>
    <cellStyle name="Comma 5 7 2 3" xfId="7807"/>
    <cellStyle name="Comma 5 7 2 3 2" xfId="12514"/>
    <cellStyle name="Comma 5 7 2 4" xfId="10079"/>
    <cellStyle name="Comma 5 7 2 4 2" xfId="13085"/>
    <cellStyle name="Comma 5 7 2 5" xfId="3415"/>
    <cellStyle name="Comma 5 7 2 5 2" xfId="11372"/>
    <cellStyle name="Comma 5 7 2 6" xfId="2838"/>
    <cellStyle name="Comma 5 7 2 7" xfId="10799"/>
    <cellStyle name="Comma 5 7 3" xfId="4400"/>
    <cellStyle name="Comma 5 7 3 2" xfId="11658"/>
    <cellStyle name="Comma 5 7 4" xfId="6672"/>
    <cellStyle name="Comma 5 7 4 2" xfId="12229"/>
    <cellStyle name="Comma 5 7 5" xfId="8944"/>
    <cellStyle name="Comma 5 7 5 2" xfId="12800"/>
    <cellStyle name="Comma 5 7 6" xfId="3130"/>
    <cellStyle name="Comma 5 7 6 2" xfId="11087"/>
    <cellStyle name="Comma 5 7 7" xfId="2558"/>
    <cellStyle name="Comma 5 7 8" xfId="10519"/>
    <cellStyle name="Comma 5 8" xfId="526"/>
    <cellStyle name="Comma 5 8 2" xfId="1661"/>
    <cellStyle name="Comma 5 8 2 2" xfId="5081"/>
    <cellStyle name="Comma 5 8 2 2 2" xfId="11829"/>
    <cellStyle name="Comma 5 8 2 3" xfId="7353"/>
    <cellStyle name="Comma 5 8 2 3 2" xfId="12400"/>
    <cellStyle name="Comma 5 8 2 4" xfId="9625"/>
    <cellStyle name="Comma 5 8 2 4 2" xfId="12971"/>
    <cellStyle name="Comma 5 8 2 5" xfId="3301"/>
    <cellStyle name="Comma 5 8 2 5 2" xfId="11258"/>
    <cellStyle name="Comma 5 8 2 6" xfId="2726"/>
    <cellStyle name="Comma 5 8 2 7" xfId="10687"/>
    <cellStyle name="Comma 5 8 3" xfId="3946"/>
    <cellStyle name="Comma 5 8 3 2" xfId="11544"/>
    <cellStyle name="Comma 5 8 4" xfId="6218"/>
    <cellStyle name="Comma 5 8 4 2" xfId="12115"/>
    <cellStyle name="Comma 5 8 5" xfId="8490"/>
    <cellStyle name="Comma 5 8 5 2" xfId="12686"/>
    <cellStyle name="Comma 5 8 6" xfId="3016"/>
    <cellStyle name="Comma 5 8 6 2" xfId="10973"/>
    <cellStyle name="Comma 5 8 7" xfId="2446"/>
    <cellStyle name="Comma 5 8 8" xfId="10407"/>
    <cellStyle name="Comma 5 9" xfId="1207"/>
    <cellStyle name="Comma 5 9 2" xfId="4627"/>
    <cellStyle name="Comma 5 9 2 2" xfId="11715"/>
    <cellStyle name="Comma 5 9 3" xfId="6899"/>
    <cellStyle name="Comma 5 9 3 2" xfId="12286"/>
    <cellStyle name="Comma 5 9 4" xfId="9171"/>
    <cellStyle name="Comma 5 9 4 2" xfId="12857"/>
    <cellStyle name="Comma 5 9 5" xfId="3187"/>
    <cellStyle name="Comma 5 9 5 2" xfId="11144"/>
    <cellStyle name="Comma 5 9 6" xfId="2614"/>
    <cellStyle name="Comma 5 9 7" xfId="10575"/>
    <cellStyle name="Comma 6" xfId="61"/>
    <cellStyle name="Comma 6 10" xfId="3494"/>
    <cellStyle name="Comma 6 10 2" xfId="11431"/>
    <cellStyle name="Comma 6 11" xfId="5766"/>
    <cellStyle name="Comma 6 11 2" xfId="12002"/>
    <cellStyle name="Comma 6 12" xfId="8038"/>
    <cellStyle name="Comma 6 12 2" xfId="12573"/>
    <cellStyle name="Comma 6 13" xfId="2898"/>
    <cellStyle name="Comma 6 13 2" xfId="10858"/>
    <cellStyle name="Comma 6 14" xfId="2333"/>
    <cellStyle name="Comma 6 15" xfId="10294"/>
    <cellStyle name="Comma 6 2" xfId="91"/>
    <cellStyle name="Comma 6 2 10" xfId="5794"/>
    <cellStyle name="Comma 6 2 10 2" xfId="12009"/>
    <cellStyle name="Comma 6 2 11" xfId="8066"/>
    <cellStyle name="Comma 6 2 11 2" xfId="12580"/>
    <cellStyle name="Comma 6 2 12" xfId="2907"/>
    <cellStyle name="Comma 6 2 12 2" xfId="10866"/>
    <cellStyle name="Comma 6 2 13" xfId="2341"/>
    <cellStyle name="Comma 6 2 14" xfId="10302"/>
    <cellStyle name="Comma 6 2 2" xfId="203"/>
    <cellStyle name="Comma 6 2 2 10" xfId="2369"/>
    <cellStyle name="Comma 6 2 2 11" xfId="10330"/>
    <cellStyle name="Comma 6 2 2 2" xfId="441"/>
    <cellStyle name="Comma 6 2 2 2 2" xfId="895"/>
    <cellStyle name="Comma 6 2 2 2 2 2" xfId="2030"/>
    <cellStyle name="Comma 6 2 2 2 2 2 2" xfId="5450"/>
    <cellStyle name="Comma 6 2 2 2 2 2 2 2" xfId="11922"/>
    <cellStyle name="Comma 6 2 2 2 2 2 3" xfId="7722"/>
    <cellStyle name="Comma 6 2 2 2 2 2 3 2" xfId="12493"/>
    <cellStyle name="Comma 6 2 2 2 2 2 4" xfId="9994"/>
    <cellStyle name="Comma 6 2 2 2 2 2 4 2" xfId="13064"/>
    <cellStyle name="Comma 6 2 2 2 2 2 5" xfId="3394"/>
    <cellStyle name="Comma 6 2 2 2 2 2 5 2" xfId="11351"/>
    <cellStyle name="Comma 6 2 2 2 2 2 6" xfId="2818"/>
    <cellStyle name="Comma 6 2 2 2 2 2 7" xfId="10779"/>
    <cellStyle name="Comma 6 2 2 2 2 3" xfId="4315"/>
    <cellStyle name="Comma 6 2 2 2 2 3 2" xfId="11637"/>
    <cellStyle name="Comma 6 2 2 2 2 4" xfId="6587"/>
    <cellStyle name="Comma 6 2 2 2 2 4 2" xfId="12208"/>
    <cellStyle name="Comma 6 2 2 2 2 5" xfId="8859"/>
    <cellStyle name="Comma 6 2 2 2 2 5 2" xfId="12779"/>
    <cellStyle name="Comma 6 2 2 2 2 6" xfId="3109"/>
    <cellStyle name="Comma 6 2 2 2 2 6 2" xfId="11066"/>
    <cellStyle name="Comma 6 2 2 2 2 7" xfId="2538"/>
    <cellStyle name="Comma 6 2 2 2 2 8" xfId="10499"/>
    <cellStyle name="Comma 6 2 2 2 3" xfId="1576"/>
    <cellStyle name="Comma 6 2 2 2 3 2" xfId="4996"/>
    <cellStyle name="Comma 6 2 2 2 3 2 2" xfId="11808"/>
    <cellStyle name="Comma 6 2 2 2 3 3" xfId="7268"/>
    <cellStyle name="Comma 6 2 2 2 3 3 2" xfId="12379"/>
    <cellStyle name="Comma 6 2 2 2 3 4" xfId="9540"/>
    <cellStyle name="Comma 6 2 2 2 3 4 2" xfId="12950"/>
    <cellStyle name="Comma 6 2 2 2 3 5" xfId="3280"/>
    <cellStyle name="Comma 6 2 2 2 3 5 2" xfId="11237"/>
    <cellStyle name="Comma 6 2 2 2 3 6" xfId="2706"/>
    <cellStyle name="Comma 6 2 2 2 3 7" xfId="10667"/>
    <cellStyle name="Comma 6 2 2 2 4" xfId="3861"/>
    <cellStyle name="Comma 6 2 2 2 4 2" xfId="11523"/>
    <cellStyle name="Comma 6 2 2 2 5" xfId="6133"/>
    <cellStyle name="Comma 6 2 2 2 5 2" xfId="12094"/>
    <cellStyle name="Comma 6 2 2 2 6" xfId="8405"/>
    <cellStyle name="Comma 6 2 2 2 6 2" xfId="12665"/>
    <cellStyle name="Comma 6 2 2 2 7" xfId="2995"/>
    <cellStyle name="Comma 6 2 2 2 7 2" xfId="10952"/>
    <cellStyle name="Comma 6 2 2 2 8" xfId="2426"/>
    <cellStyle name="Comma 6 2 2 2 9" xfId="10387"/>
    <cellStyle name="Comma 6 2 2 3" xfId="1122"/>
    <cellStyle name="Comma 6 2 2 3 2" xfId="2257"/>
    <cellStyle name="Comma 6 2 2 3 2 2" xfId="5677"/>
    <cellStyle name="Comma 6 2 2 3 2 2 2" xfId="11979"/>
    <cellStyle name="Comma 6 2 2 3 2 3" xfId="7949"/>
    <cellStyle name="Comma 6 2 2 3 2 3 2" xfId="12550"/>
    <cellStyle name="Comma 6 2 2 3 2 4" xfId="10221"/>
    <cellStyle name="Comma 6 2 2 3 2 4 2" xfId="13121"/>
    <cellStyle name="Comma 6 2 2 3 2 5" xfId="3451"/>
    <cellStyle name="Comma 6 2 2 3 2 5 2" xfId="11408"/>
    <cellStyle name="Comma 6 2 2 3 2 6" xfId="2874"/>
    <cellStyle name="Comma 6 2 2 3 2 7" xfId="10835"/>
    <cellStyle name="Comma 6 2 2 3 3" xfId="4542"/>
    <cellStyle name="Comma 6 2 2 3 3 2" xfId="11694"/>
    <cellStyle name="Comma 6 2 2 3 4" xfId="6814"/>
    <cellStyle name="Comma 6 2 2 3 4 2" xfId="12265"/>
    <cellStyle name="Comma 6 2 2 3 5" xfId="9086"/>
    <cellStyle name="Comma 6 2 2 3 5 2" xfId="12836"/>
    <cellStyle name="Comma 6 2 2 3 6" xfId="3166"/>
    <cellStyle name="Comma 6 2 2 3 6 2" xfId="11123"/>
    <cellStyle name="Comma 6 2 2 3 7" xfId="2594"/>
    <cellStyle name="Comma 6 2 2 3 8" xfId="10555"/>
    <cellStyle name="Comma 6 2 2 4" xfId="668"/>
    <cellStyle name="Comma 6 2 2 4 2" xfId="1803"/>
    <cellStyle name="Comma 6 2 2 4 2 2" xfId="5223"/>
    <cellStyle name="Comma 6 2 2 4 2 2 2" xfId="11865"/>
    <cellStyle name="Comma 6 2 2 4 2 3" xfId="7495"/>
    <cellStyle name="Comma 6 2 2 4 2 3 2" xfId="12436"/>
    <cellStyle name="Comma 6 2 2 4 2 4" xfId="9767"/>
    <cellStyle name="Comma 6 2 2 4 2 4 2" xfId="13007"/>
    <cellStyle name="Comma 6 2 2 4 2 5" xfId="3337"/>
    <cellStyle name="Comma 6 2 2 4 2 5 2" xfId="11294"/>
    <cellStyle name="Comma 6 2 2 4 2 6" xfId="2762"/>
    <cellStyle name="Comma 6 2 2 4 2 7" xfId="10723"/>
    <cellStyle name="Comma 6 2 2 4 3" xfId="4088"/>
    <cellStyle name="Comma 6 2 2 4 3 2" xfId="11580"/>
    <cellStyle name="Comma 6 2 2 4 4" xfId="6360"/>
    <cellStyle name="Comma 6 2 2 4 4 2" xfId="12151"/>
    <cellStyle name="Comma 6 2 2 4 5" xfId="8632"/>
    <cellStyle name="Comma 6 2 2 4 5 2" xfId="12722"/>
    <cellStyle name="Comma 6 2 2 4 6" xfId="3052"/>
    <cellStyle name="Comma 6 2 2 4 6 2" xfId="11009"/>
    <cellStyle name="Comma 6 2 2 4 7" xfId="2482"/>
    <cellStyle name="Comma 6 2 2 4 8" xfId="10443"/>
    <cellStyle name="Comma 6 2 2 5" xfId="1349"/>
    <cellStyle name="Comma 6 2 2 5 2" xfId="4769"/>
    <cellStyle name="Comma 6 2 2 5 2 2" xfId="11751"/>
    <cellStyle name="Comma 6 2 2 5 3" xfId="7041"/>
    <cellStyle name="Comma 6 2 2 5 3 2" xfId="12322"/>
    <cellStyle name="Comma 6 2 2 5 4" xfId="9313"/>
    <cellStyle name="Comma 6 2 2 5 4 2" xfId="12893"/>
    <cellStyle name="Comma 6 2 2 5 5" xfId="3223"/>
    <cellStyle name="Comma 6 2 2 5 5 2" xfId="11180"/>
    <cellStyle name="Comma 6 2 2 5 6" xfId="2650"/>
    <cellStyle name="Comma 6 2 2 5 7" xfId="10611"/>
    <cellStyle name="Comma 6 2 2 6" xfId="3634"/>
    <cellStyle name="Comma 6 2 2 6 2" xfId="11466"/>
    <cellStyle name="Comma 6 2 2 7" xfId="5906"/>
    <cellStyle name="Comma 6 2 2 7 2" xfId="12037"/>
    <cellStyle name="Comma 6 2 2 8" xfId="8178"/>
    <cellStyle name="Comma 6 2 2 8 2" xfId="12608"/>
    <cellStyle name="Comma 6 2 2 9" xfId="2935"/>
    <cellStyle name="Comma 6 2 2 9 2" xfId="10894"/>
    <cellStyle name="Comma 6 2 3" xfId="147"/>
    <cellStyle name="Comma 6 2 3 10" xfId="2355"/>
    <cellStyle name="Comma 6 2 3 11" xfId="10316"/>
    <cellStyle name="Comma 6 2 3 2" xfId="385"/>
    <cellStyle name="Comma 6 2 3 2 2" xfId="839"/>
    <cellStyle name="Comma 6 2 3 2 2 2" xfId="1974"/>
    <cellStyle name="Comma 6 2 3 2 2 2 2" xfId="5394"/>
    <cellStyle name="Comma 6 2 3 2 2 2 2 2" xfId="11908"/>
    <cellStyle name="Comma 6 2 3 2 2 2 3" xfId="7666"/>
    <cellStyle name="Comma 6 2 3 2 2 2 3 2" xfId="12479"/>
    <cellStyle name="Comma 6 2 3 2 2 2 4" xfId="9938"/>
    <cellStyle name="Comma 6 2 3 2 2 2 4 2" xfId="13050"/>
    <cellStyle name="Comma 6 2 3 2 2 2 5" xfId="3380"/>
    <cellStyle name="Comma 6 2 3 2 2 2 5 2" xfId="11337"/>
    <cellStyle name="Comma 6 2 3 2 2 2 6" xfId="2804"/>
    <cellStyle name="Comma 6 2 3 2 2 2 7" xfId="10765"/>
    <cellStyle name="Comma 6 2 3 2 2 3" xfId="4259"/>
    <cellStyle name="Comma 6 2 3 2 2 3 2" xfId="11623"/>
    <cellStyle name="Comma 6 2 3 2 2 4" xfId="6531"/>
    <cellStyle name="Comma 6 2 3 2 2 4 2" xfId="12194"/>
    <cellStyle name="Comma 6 2 3 2 2 5" xfId="8803"/>
    <cellStyle name="Comma 6 2 3 2 2 5 2" xfId="12765"/>
    <cellStyle name="Comma 6 2 3 2 2 6" xfId="3095"/>
    <cellStyle name="Comma 6 2 3 2 2 6 2" xfId="11052"/>
    <cellStyle name="Comma 6 2 3 2 2 7" xfId="2524"/>
    <cellStyle name="Comma 6 2 3 2 2 8" xfId="10485"/>
    <cellStyle name="Comma 6 2 3 2 3" xfId="1520"/>
    <cellStyle name="Comma 6 2 3 2 3 2" xfId="4940"/>
    <cellStyle name="Comma 6 2 3 2 3 2 2" xfId="11794"/>
    <cellStyle name="Comma 6 2 3 2 3 3" xfId="7212"/>
    <cellStyle name="Comma 6 2 3 2 3 3 2" xfId="12365"/>
    <cellStyle name="Comma 6 2 3 2 3 4" xfId="9484"/>
    <cellStyle name="Comma 6 2 3 2 3 4 2" xfId="12936"/>
    <cellStyle name="Comma 6 2 3 2 3 5" xfId="3266"/>
    <cellStyle name="Comma 6 2 3 2 3 5 2" xfId="11223"/>
    <cellStyle name="Comma 6 2 3 2 3 6" xfId="2692"/>
    <cellStyle name="Comma 6 2 3 2 3 7" xfId="10653"/>
    <cellStyle name="Comma 6 2 3 2 4" xfId="3805"/>
    <cellStyle name="Comma 6 2 3 2 4 2" xfId="11509"/>
    <cellStyle name="Comma 6 2 3 2 5" xfId="6077"/>
    <cellStyle name="Comma 6 2 3 2 5 2" xfId="12080"/>
    <cellStyle name="Comma 6 2 3 2 6" xfId="8349"/>
    <cellStyle name="Comma 6 2 3 2 6 2" xfId="12651"/>
    <cellStyle name="Comma 6 2 3 2 7" xfId="2981"/>
    <cellStyle name="Comma 6 2 3 2 7 2" xfId="10938"/>
    <cellStyle name="Comma 6 2 3 2 8" xfId="2412"/>
    <cellStyle name="Comma 6 2 3 2 9" xfId="10373"/>
    <cellStyle name="Comma 6 2 3 3" xfId="1066"/>
    <cellStyle name="Comma 6 2 3 3 2" xfId="2201"/>
    <cellStyle name="Comma 6 2 3 3 2 2" xfId="5621"/>
    <cellStyle name="Comma 6 2 3 3 2 2 2" xfId="11965"/>
    <cellStyle name="Comma 6 2 3 3 2 3" xfId="7893"/>
    <cellStyle name="Comma 6 2 3 3 2 3 2" xfId="12536"/>
    <cellStyle name="Comma 6 2 3 3 2 4" xfId="10165"/>
    <cellStyle name="Comma 6 2 3 3 2 4 2" xfId="13107"/>
    <cellStyle name="Comma 6 2 3 3 2 5" xfId="3437"/>
    <cellStyle name="Comma 6 2 3 3 2 5 2" xfId="11394"/>
    <cellStyle name="Comma 6 2 3 3 2 6" xfId="2860"/>
    <cellStyle name="Comma 6 2 3 3 2 7" xfId="10821"/>
    <cellStyle name="Comma 6 2 3 3 3" xfId="4486"/>
    <cellStyle name="Comma 6 2 3 3 3 2" xfId="11680"/>
    <cellStyle name="Comma 6 2 3 3 4" xfId="6758"/>
    <cellStyle name="Comma 6 2 3 3 4 2" xfId="12251"/>
    <cellStyle name="Comma 6 2 3 3 5" xfId="9030"/>
    <cellStyle name="Comma 6 2 3 3 5 2" xfId="12822"/>
    <cellStyle name="Comma 6 2 3 3 6" xfId="3152"/>
    <cellStyle name="Comma 6 2 3 3 6 2" xfId="11109"/>
    <cellStyle name="Comma 6 2 3 3 7" xfId="2580"/>
    <cellStyle name="Comma 6 2 3 3 8" xfId="10541"/>
    <cellStyle name="Comma 6 2 3 4" xfId="612"/>
    <cellStyle name="Comma 6 2 3 4 2" xfId="1747"/>
    <cellStyle name="Comma 6 2 3 4 2 2" xfId="5167"/>
    <cellStyle name="Comma 6 2 3 4 2 2 2" xfId="11851"/>
    <cellStyle name="Comma 6 2 3 4 2 3" xfId="7439"/>
    <cellStyle name="Comma 6 2 3 4 2 3 2" xfId="12422"/>
    <cellStyle name="Comma 6 2 3 4 2 4" xfId="9711"/>
    <cellStyle name="Comma 6 2 3 4 2 4 2" xfId="12993"/>
    <cellStyle name="Comma 6 2 3 4 2 5" xfId="3323"/>
    <cellStyle name="Comma 6 2 3 4 2 5 2" xfId="11280"/>
    <cellStyle name="Comma 6 2 3 4 2 6" xfId="2748"/>
    <cellStyle name="Comma 6 2 3 4 2 7" xfId="10709"/>
    <cellStyle name="Comma 6 2 3 4 3" xfId="4032"/>
    <cellStyle name="Comma 6 2 3 4 3 2" xfId="11566"/>
    <cellStyle name="Comma 6 2 3 4 4" xfId="6304"/>
    <cellStyle name="Comma 6 2 3 4 4 2" xfId="12137"/>
    <cellStyle name="Comma 6 2 3 4 5" xfId="8576"/>
    <cellStyle name="Comma 6 2 3 4 5 2" xfId="12708"/>
    <cellStyle name="Comma 6 2 3 4 6" xfId="3038"/>
    <cellStyle name="Comma 6 2 3 4 6 2" xfId="10995"/>
    <cellStyle name="Comma 6 2 3 4 7" xfId="2468"/>
    <cellStyle name="Comma 6 2 3 4 8" xfId="10429"/>
    <cellStyle name="Comma 6 2 3 5" xfId="1293"/>
    <cellStyle name="Comma 6 2 3 5 2" xfId="4713"/>
    <cellStyle name="Comma 6 2 3 5 2 2" xfId="11737"/>
    <cellStyle name="Comma 6 2 3 5 3" xfId="6985"/>
    <cellStyle name="Comma 6 2 3 5 3 2" xfId="12308"/>
    <cellStyle name="Comma 6 2 3 5 4" xfId="9257"/>
    <cellStyle name="Comma 6 2 3 5 4 2" xfId="12879"/>
    <cellStyle name="Comma 6 2 3 5 5" xfId="3209"/>
    <cellStyle name="Comma 6 2 3 5 5 2" xfId="11166"/>
    <cellStyle name="Comma 6 2 3 5 6" xfId="2636"/>
    <cellStyle name="Comma 6 2 3 5 7" xfId="10597"/>
    <cellStyle name="Comma 6 2 3 6" xfId="3578"/>
    <cellStyle name="Comma 6 2 3 6 2" xfId="11452"/>
    <cellStyle name="Comma 6 2 3 7" xfId="5850"/>
    <cellStyle name="Comma 6 2 3 7 2" xfId="12023"/>
    <cellStyle name="Comma 6 2 3 8" xfId="8122"/>
    <cellStyle name="Comma 6 2 3 8 2" xfId="12594"/>
    <cellStyle name="Comma 6 2 3 9" xfId="2921"/>
    <cellStyle name="Comma 6 2 3 9 2" xfId="10880"/>
    <cellStyle name="Comma 6 2 4" xfId="273"/>
    <cellStyle name="Comma 6 2 4 10" xfId="2384"/>
    <cellStyle name="Comma 6 2 4 11" xfId="10345"/>
    <cellStyle name="Comma 6 2 4 2" xfId="500"/>
    <cellStyle name="Comma 6 2 4 2 2" xfId="954"/>
    <cellStyle name="Comma 6 2 4 2 2 2" xfId="2089"/>
    <cellStyle name="Comma 6 2 4 2 2 2 2" xfId="5509"/>
    <cellStyle name="Comma 6 2 4 2 2 2 2 2" xfId="11937"/>
    <cellStyle name="Comma 6 2 4 2 2 2 3" xfId="7781"/>
    <cellStyle name="Comma 6 2 4 2 2 2 3 2" xfId="12508"/>
    <cellStyle name="Comma 6 2 4 2 2 2 4" xfId="10053"/>
    <cellStyle name="Comma 6 2 4 2 2 2 4 2" xfId="13079"/>
    <cellStyle name="Comma 6 2 4 2 2 2 5" xfId="3409"/>
    <cellStyle name="Comma 6 2 4 2 2 2 5 2" xfId="11366"/>
    <cellStyle name="Comma 6 2 4 2 2 2 6" xfId="2832"/>
    <cellStyle name="Comma 6 2 4 2 2 2 7" xfId="10793"/>
    <cellStyle name="Comma 6 2 4 2 2 3" xfId="4374"/>
    <cellStyle name="Comma 6 2 4 2 2 3 2" xfId="11652"/>
    <cellStyle name="Comma 6 2 4 2 2 4" xfId="6646"/>
    <cellStyle name="Comma 6 2 4 2 2 4 2" xfId="12223"/>
    <cellStyle name="Comma 6 2 4 2 2 5" xfId="8918"/>
    <cellStyle name="Comma 6 2 4 2 2 5 2" xfId="12794"/>
    <cellStyle name="Comma 6 2 4 2 2 6" xfId="3124"/>
    <cellStyle name="Comma 6 2 4 2 2 6 2" xfId="11081"/>
    <cellStyle name="Comma 6 2 4 2 2 7" xfId="2552"/>
    <cellStyle name="Comma 6 2 4 2 2 8" xfId="10513"/>
    <cellStyle name="Comma 6 2 4 2 3" xfId="1635"/>
    <cellStyle name="Comma 6 2 4 2 3 2" xfId="5055"/>
    <cellStyle name="Comma 6 2 4 2 3 2 2" xfId="11823"/>
    <cellStyle name="Comma 6 2 4 2 3 3" xfId="7327"/>
    <cellStyle name="Comma 6 2 4 2 3 3 2" xfId="12394"/>
    <cellStyle name="Comma 6 2 4 2 3 4" xfId="9599"/>
    <cellStyle name="Comma 6 2 4 2 3 4 2" xfId="12965"/>
    <cellStyle name="Comma 6 2 4 2 3 5" xfId="3295"/>
    <cellStyle name="Comma 6 2 4 2 3 5 2" xfId="11252"/>
    <cellStyle name="Comma 6 2 4 2 3 6" xfId="2720"/>
    <cellStyle name="Comma 6 2 4 2 3 7" xfId="10681"/>
    <cellStyle name="Comma 6 2 4 2 4" xfId="3920"/>
    <cellStyle name="Comma 6 2 4 2 4 2" xfId="11538"/>
    <cellStyle name="Comma 6 2 4 2 5" xfId="6192"/>
    <cellStyle name="Comma 6 2 4 2 5 2" xfId="12109"/>
    <cellStyle name="Comma 6 2 4 2 6" xfId="8464"/>
    <cellStyle name="Comma 6 2 4 2 6 2" xfId="12680"/>
    <cellStyle name="Comma 6 2 4 2 7" xfId="3010"/>
    <cellStyle name="Comma 6 2 4 2 7 2" xfId="10967"/>
    <cellStyle name="Comma 6 2 4 2 8" xfId="2440"/>
    <cellStyle name="Comma 6 2 4 2 9" xfId="10401"/>
    <cellStyle name="Comma 6 2 4 3" xfId="1181"/>
    <cellStyle name="Comma 6 2 4 3 2" xfId="2316"/>
    <cellStyle name="Comma 6 2 4 3 2 2" xfId="5736"/>
    <cellStyle name="Comma 6 2 4 3 2 2 2" xfId="11994"/>
    <cellStyle name="Comma 6 2 4 3 2 3" xfId="8008"/>
    <cellStyle name="Comma 6 2 4 3 2 3 2" xfId="12565"/>
    <cellStyle name="Comma 6 2 4 3 2 4" xfId="10280"/>
    <cellStyle name="Comma 6 2 4 3 2 4 2" xfId="13136"/>
    <cellStyle name="Comma 6 2 4 3 2 5" xfId="3466"/>
    <cellStyle name="Comma 6 2 4 3 2 5 2" xfId="11423"/>
    <cellStyle name="Comma 6 2 4 3 2 6" xfId="2888"/>
    <cellStyle name="Comma 6 2 4 3 2 7" xfId="10849"/>
    <cellStyle name="Comma 6 2 4 3 3" xfId="4601"/>
    <cellStyle name="Comma 6 2 4 3 3 2" xfId="11709"/>
    <cellStyle name="Comma 6 2 4 3 4" xfId="6873"/>
    <cellStyle name="Comma 6 2 4 3 4 2" xfId="12280"/>
    <cellStyle name="Comma 6 2 4 3 5" xfId="9145"/>
    <cellStyle name="Comma 6 2 4 3 5 2" xfId="12851"/>
    <cellStyle name="Comma 6 2 4 3 6" xfId="3181"/>
    <cellStyle name="Comma 6 2 4 3 6 2" xfId="11138"/>
    <cellStyle name="Comma 6 2 4 3 7" xfId="2608"/>
    <cellStyle name="Comma 6 2 4 3 8" xfId="10569"/>
    <cellStyle name="Comma 6 2 4 4" xfId="727"/>
    <cellStyle name="Comma 6 2 4 4 2" xfId="1862"/>
    <cellStyle name="Comma 6 2 4 4 2 2" xfId="5282"/>
    <cellStyle name="Comma 6 2 4 4 2 2 2" xfId="11880"/>
    <cellStyle name="Comma 6 2 4 4 2 3" xfId="7554"/>
    <cellStyle name="Comma 6 2 4 4 2 3 2" xfId="12451"/>
    <cellStyle name="Comma 6 2 4 4 2 4" xfId="9826"/>
    <cellStyle name="Comma 6 2 4 4 2 4 2" xfId="13022"/>
    <cellStyle name="Comma 6 2 4 4 2 5" xfId="3352"/>
    <cellStyle name="Comma 6 2 4 4 2 5 2" xfId="11309"/>
    <cellStyle name="Comma 6 2 4 4 2 6" xfId="2776"/>
    <cellStyle name="Comma 6 2 4 4 2 7" xfId="10737"/>
    <cellStyle name="Comma 6 2 4 4 3" xfId="4147"/>
    <cellStyle name="Comma 6 2 4 4 3 2" xfId="11595"/>
    <cellStyle name="Comma 6 2 4 4 4" xfId="6419"/>
    <cellStyle name="Comma 6 2 4 4 4 2" xfId="12166"/>
    <cellStyle name="Comma 6 2 4 4 5" xfId="8691"/>
    <cellStyle name="Comma 6 2 4 4 5 2" xfId="12737"/>
    <cellStyle name="Comma 6 2 4 4 6" xfId="3067"/>
    <cellStyle name="Comma 6 2 4 4 6 2" xfId="11024"/>
    <cellStyle name="Comma 6 2 4 4 7" xfId="2496"/>
    <cellStyle name="Comma 6 2 4 4 8" xfId="10457"/>
    <cellStyle name="Comma 6 2 4 5" xfId="1408"/>
    <cellStyle name="Comma 6 2 4 5 2" xfId="4828"/>
    <cellStyle name="Comma 6 2 4 5 2 2" xfId="11766"/>
    <cellStyle name="Comma 6 2 4 5 3" xfId="7100"/>
    <cellStyle name="Comma 6 2 4 5 3 2" xfId="12337"/>
    <cellStyle name="Comma 6 2 4 5 4" xfId="9372"/>
    <cellStyle name="Comma 6 2 4 5 4 2" xfId="12908"/>
    <cellStyle name="Comma 6 2 4 5 5" xfId="3238"/>
    <cellStyle name="Comma 6 2 4 5 5 2" xfId="11195"/>
    <cellStyle name="Comma 6 2 4 5 6" xfId="2664"/>
    <cellStyle name="Comma 6 2 4 5 7" xfId="10625"/>
    <cellStyle name="Comma 6 2 4 6" xfId="3693"/>
    <cellStyle name="Comma 6 2 4 6 2" xfId="11481"/>
    <cellStyle name="Comma 6 2 4 7" xfId="5965"/>
    <cellStyle name="Comma 6 2 4 7 2" xfId="12052"/>
    <cellStyle name="Comma 6 2 4 8" xfId="8237"/>
    <cellStyle name="Comma 6 2 4 8 2" xfId="12623"/>
    <cellStyle name="Comma 6 2 4 9" xfId="2953"/>
    <cellStyle name="Comma 6 2 4 9 2" xfId="10910"/>
    <cellStyle name="Comma 6 2 5" xfId="329"/>
    <cellStyle name="Comma 6 2 5 2" xfId="783"/>
    <cellStyle name="Comma 6 2 5 2 2" xfId="1918"/>
    <cellStyle name="Comma 6 2 5 2 2 2" xfId="5338"/>
    <cellStyle name="Comma 6 2 5 2 2 2 2" xfId="11894"/>
    <cellStyle name="Comma 6 2 5 2 2 3" xfId="7610"/>
    <cellStyle name="Comma 6 2 5 2 2 3 2" xfId="12465"/>
    <cellStyle name="Comma 6 2 5 2 2 4" xfId="9882"/>
    <cellStyle name="Comma 6 2 5 2 2 4 2" xfId="13036"/>
    <cellStyle name="Comma 6 2 5 2 2 5" xfId="3366"/>
    <cellStyle name="Comma 6 2 5 2 2 5 2" xfId="11323"/>
    <cellStyle name="Comma 6 2 5 2 2 6" xfId="2790"/>
    <cellStyle name="Comma 6 2 5 2 2 7" xfId="10751"/>
    <cellStyle name="Comma 6 2 5 2 3" xfId="4203"/>
    <cellStyle name="Comma 6 2 5 2 3 2" xfId="11609"/>
    <cellStyle name="Comma 6 2 5 2 4" xfId="6475"/>
    <cellStyle name="Comma 6 2 5 2 4 2" xfId="12180"/>
    <cellStyle name="Comma 6 2 5 2 5" xfId="8747"/>
    <cellStyle name="Comma 6 2 5 2 5 2" xfId="12751"/>
    <cellStyle name="Comma 6 2 5 2 6" xfId="3081"/>
    <cellStyle name="Comma 6 2 5 2 6 2" xfId="11038"/>
    <cellStyle name="Comma 6 2 5 2 7" xfId="2510"/>
    <cellStyle name="Comma 6 2 5 2 8" xfId="10471"/>
    <cellStyle name="Comma 6 2 5 3" xfId="1464"/>
    <cellStyle name="Comma 6 2 5 3 2" xfId="4884"/>
    <cellStyle name="Comma 6 2 5 3 2 2" xfId="11780"/>
    <cellStyle name="Comma 6 2 5 3 3" xfId="7156"/>
    <cellStyle name="Comma 6 2 5 3 3 2" xfId="12351"/>
    <cellStyle name="Comma 6 2 5 3 4" xfId="9428"/>
    <cellStyle name="Comma 6 2 5 3 4 2" xfId="12922"/>
    <cellStyle name="Comma 6 2 5 3 5" xfId="3252"/>
    <cellStyle name="Comma 6 2 5 3 5 2" xfId="11209"/>
    <cellStyle name="Comma 6 2 5 3 6" xfId="2678"/>
    <cellStyle name="Comma 6 2 5 3 7" xfId="10639"/>
    <cellStyle name="Comma 6 2 5 4" xfId="3749"/>
    <cellStyle name="Comma 6 2 5 4 2" xfId="11495"/>
    <cellStyle name="Comma 6 2 5 5" xfId="6021"/>
    <cellStyle name="Comma 6 2 5 5 2" xfId="12066"/>
    <cellStyle name="Comma 6 2 5 6" xfId="8293"/>
    <cellStyle name="Comma 6 2 5 6 2" xfId="12637"/>
    <cellStyle name="Comma 6 2 5 7" xfId="2967"/>
    <cellStyle name="Comma 6 2 5 7 2" xfId="10924"/>
    <cellStyle name="Comma 6 2 5 8" xfId="2398"/>
    <cellStyle name="Comma 6 2 5 9" xfId="10359"/>
    <cellStyle name="Comma 6 2 6" xfId="1010"/>
    <cellStyle name="Comma 6 2 6 2" xfId="2145"/>
    <cellStyle name="Comma 6 2 6 2 2" xfId="5565"/>
    <cellStyle name="Comma 6 2 6 2 2 2" xfId="11951"/>
    <cellStyle name="Comma 6 2 6 2 3" xfId="7837"/>
    <cellStyle name="Comma 6 2 6 2 3 2" xfId="12522"/>
    <cellStyle name="Comma 6 2 6 2 4" xfId="10109"/>
    <cellStyle name="Comma 6 2 6 2 4 2" xfId="13093"/>
    <cellStyle name="Comma 6 2 6 2 5" xfId="3423"/>
    <cellStyle name="Comma 6 2 6 2 5 2" xfId="11380"/>
    <cellStyle name="Comma 6 2 6 2 6" xfId="2846"/>
    <cellStyle name="Comma 6 2 6 2 7" xfId="10807"/>
    <cellStyle name="Comma 6 2 6 3" xfId="4430"/>
    <cellStyle name="Comma 6 2 6 3 2" xfId="11666"/>
    <cellStyle name="Comma 6 2 6 4" xfId="6702"/>
    <cellStyle name="Comma 6 2 6 4 2" xfId="12237"/>
    <cellStyle name="Comma 6 2 6 5" xfId="8974"/>
    <cellStyle name="Comma 6 2 6 5 2" xfId="12808"/>
    <cellStyle name="Comma 6 2 6 6" xfId="3138"/>
    <cellStyle name="Comma 6 2 6 6 2" xfId="11095"/>
    <cellStyle name="Comma 6 2 6 7" xfId="2566"/>
    <cellStyle name="Comma 6 2 6 8" xfId="10527"/>
    <cellStyle name="Comma 6 2 7" xfId="556"/>
    <cellStyle name="Comma 6 2 7 2" xfId="1691"/>
    <cellStyle name="Comma 6 2 7 2 2" xfId="5111"/>
    <cellStyle name="Comma 6 2 7 2 2 2" xfId="11837"/>
    <cellStyle name="Comma 6 2 7 2 3" xfId="7383"/>
    <cellStyle name="Comma 6 2 7 2 3 2" xfId="12408"/>
    <cellStyle name="Comma 6 2 7 2 4" xfId="9655"/>
    <cellStyle name="Comma 6 2 7 2 4 2" xfId="12979"/>
    <cellStyle name="Comma 6 2 7 2 5" xfId="3309"/>
    <cellStyle name="Comma 6 2 7 2 5 2" xfId="11266"/>
    <cellStyle name="Comma 6 2 7 2 6" xfId="2734"/>
    <cellStyle name="Comma 6 2 7 2 7" xfId="10695"/>
    <cellStyle name="Comma 6 2 7 3" xfId="3976"/>
    <cellStyle name="Comma 6 2 7 3 2" xfId="11552"/>
    <cellStyle name="Comma 6 2 7 4" xfId="6248"/>
    <cellStyle name="Comma 6 2 7 4 2" xfId="12123"/>
    <cellStyle name="Comma 6 2 7 5" xfId="8520"/>
    <cellStyle name="Comma 6 2 7 5 2" xfId="12694"/>
    <cellStyle name="Comma 6 2 7 6" xfId="3024"/>
    <cellStyle name="Comma 6 2 7 6 2" xfId="10981"/>
    <cellStyle name="Comma 6 2 7 7" xfId="2454"/>
    <cellStyle name="Comma 6 2 7 8" xfId="10415"/>
    <cellStyle name="Comma 6 2 8" xfId="1237"/>
    <cellStyle name="Comma 6 2 8 2" xfId="4657"/>
    <cellStyle name="Comma 6 2 8 2 2" xfId="11723"/>
    <cellStyle name="Comma 6 2 8 3" xfId="6929"/>
    <cellStyle name="Comma 6 2 8 3 2" xfId="12294"/>
    <cellStyle name="Comma 6 2 8 4" xfId="9201"/>
    <cellStyle name="Comma 6 2 8 4 2" xfId="12865"/>
    <cellStyle name="Comma 6 2 8 5" xfId="3195"/>
    <cellStyle name="Comma 6 2 8 5 2" xfId="11152"/>
    <cellStyle name="Comma 6 2 8 6" xfId="2622"/>
    <cellStyle name="Comma 6 2 8 7" xfId="10583"/>
    <cellStyle name="Comma 6 2 9" xfId="3522"/>
    <cellStyle name="Comma 6 2 9 2" xfId="11438"/>
    <cellStyle name="Comma 6 3" xfId="175"/>
    <cellStyle name="Comma 6 3 10" xfId="2362"/>
    <cellStyle name="Comma 6 3 11" xfId="10323"/>
    <cellStyle name="Comma 6 3 2" xfId="413"/>
    <cellStyle name="Comma 6 3 2 2" xfId="867"/>
    <cellStyle name="Comma 6 3 2 2 2" xfId="2002"/>
    <cellStyle name="Comma 6 3 2 2 2 2" xfId="5422"/>
    <cellStyle name="Comma 6 3 2 2 2 2 2" xfId="11915"/>
    <cellStyle name="Comma 6 3 2 2 2 3" xfId="7694"/>
    <cellStyle name="Comma 6 3 2 2 2 3 2" xfId="12486"/>
    <cellStyle name="Comma 6 3 2 2 2 4" xfId="9966"/>
    <cellStyle name="Comma 6 3 2 2 2 4 2" xfId="13057"/>
    <cellStyle name="Comma 6 3 2 2 2 5" xfId="3387"/>
    <cellStyle name="Comma 6 3 2 2 2 5 2" xfId="11344"/>
    <cellStyle name="Comma 6 3 2 2 2 6" xfId="2811"/>
    <cellStyle name="Comma 6 3 2 2 2 7" xfId="10772"/>
    <cellStyle name="Comma 6 3 2 2 3" xfId="4287"/>
    <cellStyle name="Comma 6 3 2 2 3 2" xfId="11630"/>
    <cellStyle name="Comma 6 3 2 2 4" xfId="6559"/>
    <cellStyle name="Comma 6 3 2 2 4 2" xfId="12201"/>
    <cellStyle name="Comma 6 3 2 2 5" xfId="8831"/>
    <cellStyle name="Comma 6 3 2 2 5 2" xfId="12772"/>
    <cellStyle name="Comma 6 3 2 2 6" xfId="3102"/>
    <cellStyle name="Comma 6 3 2 2 6 2" xfId="11059"/>
    <cellStyle name="Comma 6 3 2 2 7" xfId="2531"/>
    <cellStyle name="Comma 6 3 2 2 8" xfId="10492"/>
    <cellStyle name="Comma 6 3 2 3" xfId="1548"/>
    <cellStyle name="Comma 6 3 2 3 2" xfId="4968"/>
    <cellStyle name="Comma 6 3 2 3 2 2" xfId="11801"/>
    <cellStyle name="Comma 6 3 2 3 3" xfId="7240"/>
    <cellStyle name="Comma 6 3 2 3 3 2" xfId="12372"/>
    <cellStyle name="Comma 6 3 2 3 4" xfId="9512"/>
    <cellStyle name="Comma 6 3 2 3 4 2" xfId="12943"/>
    <cellStyle name="Comma 6 3 2 3 5" xfId="3273"/>
    <cellStyle name="Comma 6 3 2 3 5 2" xfId="11230"/>
    <cellStyle name="Comma 6 3 2 3 6" xfId="2699"/>
    <cellStyle name="Comma 6 3 2 3 7" xfId="10660"/>
    <cellStyle name="Comma 6 3 2 4" xfId="3833"/>
    <cellStyle name="Comma 6 3 2 4 2" xfId="11516"/>
    <cellStyle name="Comma 6 3 2 5" xfId="6105"/>
    <cellStyle name="Comma 6 3 2 5 2" xfId="12087"/>
    <cellStyle name="Comma 6 3 2 6" xfId="8377"/>
    <cellStyle name="Comma 6 3 2 6 2" xfId="12658"/>
    <cellStyle name="Comma 6 3 2 7" xfId="2988"/>
    <cellStyle name="Comma 6 3 2 7 2" xfId="10945"/>
    <cellStyle name="Comma 6 3 2 8" xfId="2419"/>
    <cellStyle name="Comma 6 3 2 9" xfId="10380"/>
    <cellStyle name="Comma 6 3 3" xfId="1094"/>
    <cellStyle name="Comma 6 3 3 2" xfId="2229"/>
    <cellStyle name="Comma 6 3 3 2 2" xfId="5649"/>
    <cellStyle name="Comma 6 3 3 2 2 2" xfId="11972"/>
    <cellStyle name="Comma 6 3 3 2 3" xfId="7921"/>
    <cellStyle name="Comma 6 3 3 2 3 2" xfId="12543"/>
    <cellStyle name="Comma 6 3 3 2 4" xfId="10193"/>
    <cellStyle name="Comma 6 3 3 2 4 2" xfId="13114"/>
    <cellStyle name="Comma 6 3 3 2 5" xfId="3444"/>
    <cellStyle name="Comma 6 3 3 2 5 2" xfId="11401"/>
    <cellStyle name="Comma 6 3 3 2 6" xfId="2867"/>
    <cellStyle name="Comma 6 3 3 2 7" xfId="10828"/>
    <cellStyle name="Comma 6 3 3 3" xfId="4514"/>
    <cellStyle name="Comma 6 3 3 3 2" xfId="11687"/>
    <cellStyle name="Comma 6 3 3 4" xfId="6786"/>
    <cellStyle name="Comma 6 3 3 4 2" xfId="12258"/>
    <cellStyle name="Comma 6 3 3 5" xfId="9058"/>
    <cellStyle name="Comma 6 3 3 5 2" xfId="12829"/>
    <cellStyle name="Comma 6 3 3 6" xfId="3159"/>
    <cellStyle name="Comma 6 3 3 6 2" xfId="11116"/>
    <cellStyle name="Comma 6 3 3 7" xfId="2587"/>
    <cellStyle name="Comma 6 3 3 8" xfId="10548"/>
    <cellStyle name="Comma 6 3 4" xfId="640"/>
    <cellStyle name="Comma 6 3 4 2" xfId="1775"/>
    <cellStyle name="Comma 6 3 4 2 2" xfId="5195"/>
    <cellStyle name="Comma 6 3 4 2 2 2" xfId="11858"/>
    <cellStyle name="Comma 6 3 4 2 3" xfId="7467"/>
    <cellStyle name="Comma 6 3 4 2 3 2" xfId="12429"/>
    <cellStyle name="Comma 6 3 4 2 4" xfId="9739"/>
    <cellStyle name="Comma 6 3 4 2 4 2" xfId="13000"/>
    <cellStyle name="Comma 6 3 4 2 5" xfId="3330"/>
    <cellStyle name="Comma 6 3 4 2 5 2" xfId="11287"/>
    <cellStyle name="Comma 6 3 4 2 6" xfId="2755"/>
    <cellStyle name="Comma 6 3 4 2 7" xfId="10716"/>
    <cellStyle name="Comma 6 3 4 3" xfId="4060"/>
    <cellStyle name="Comma 6 3 4 3 2" xfId="11573"/>
    <cellStyle name="Comma 6 3 4 4" xfId="6332"/>
    <cellStyle name="Comma 6 3 4 4 2" xfId="12144"/>
    <cellStyle name="Comma 6 3 4 5" xfId="8604"/>
    <cellStyle name="Comma 6 3 4 5 2" xfId="12715"/>
    <cellStyle name="Comma 6 3 4 6" xfId="3045"/>
    <cellStyle name="Comma 6 3 4 6 2" xfId="11002"/>
    <cellStyle name="Comma 6 3 4 7" xfId="2475"/>
    <cellStyle name="Comma 6 3 4 8" xfId="10436"/>
    <cellStyle name="Comma 6 3 5" xfId="1321"/>
    <cellStyle name="Comma 6 3 5 2" xfId="4741"/>
    <cellStyle name="Comma 6 3 5 2 2" xfId="11744"/>
    <cellStyle name="Comma 6 3 5 3" xfId="7013"/>
    <cellStyle name="Comma 6 3 5 3 2" xfId="12315"/>
    <cellStyle name="Comma 6 3 5 4" xfId="9285"/>
    <cellStyle name="Comma 6 3 5 4 2" xfId="12886"/>
    <cellStyle name="Comma 6 3 5 5" xfId="3216"/>
    <cellStyle name="Comma 6 3 5 5 2" xfId="11173"/>
    <cellStyle name="Comma 6 3 5 6" xfId="2643"/>
    <cellStyle name="Comma 6 3 5 7" xfId="10604"/>
    <cellStyle name="Comma 6 3 6" xfId="3606"/>
    <cellStyle name="Comma 6 3 6 2" xfId="11459"/>
    <cellStyle name="Comma 6 3 7" xfId="5878"/>
    <cellStyle name="Comma 6 3 7 2" xfId="12030"/>
    <cellStyle name="Comma 6 3 8" xfId="8150"/>
    <cellStyle name="Comma 6 3 8 2" xfId="12601"/>
    <cellStyle name="Comma 6 3 9" xfId="2928"/>
    <cellStyle name="Comma 6 3 9 2" xfId="10887"/>
    <cellStyle name="Comma 6 4" xfId="119"/>
    <cellStyle name="Comma 6 4 10" xfId="2348"/>
    <cellStyle name="Comma 6 4 11" xfId="10309"/>
    <cellStyle name="Comma 6 4 2" xfId="357"/>
    <cellStyle name="Comma 6 4 2 2" xfId="811"/>
    <cellStyle name="Comma 6 4 2 2 2" xfId="1946"/>
    <cellStyle name="Comma 6 4 2 2 2 2" xfId="5366"/>
    <cellStyle name="Comma 6 4 2 2 2 2 2" xfId="11901"/>
    <cellStyle name="Comma 6 4 2 2 2 3" xfId="7638"/>
    <cellStyle name="Comma 6 4 2 2 2 3 2" xfId="12472"/>
    <cellStyle name="Comma 6 4 2 2 2 4" xfId="9910"/>
    <cellStyle name="Comma 6 4 2 2 2 4 2" xfId="13043"/>
    <cellStyle name="Comma 6 4 2 2 2 5" xfId="3373"/>
    <cellStyle name="Comma 6 4 2 2 2 5 2" xfId="11330"/>
    <cellStyle name="Comma 6 4 2 2 2 6" xfId="2797"/>
    <cellStyle name="Comma 6 4 2 2 2 7" xfId="10758"/>
    <cellStyle name="Comma 6 4 2 2 3" xfId="4231"/>
    <cellStyle name="Comma 6 4 2 2 3 2" xfId="11616"/>
    <cellStyle name="Comma 6 4 2 2 4" xfId="6503"/>
    <cellStyle name="Comma 6 4 2 2 4 2" xfId="12187"/>
    <cellStyle name="Comma 6 4 2 2 5" xfId="8775"/>
    <cellStyle name="Comma 6 4 2 2 5 2" xfId="12758"/>
    <cellStyle name="Comma 6 4 2 2 6" xfId="3088"/>
    <cellStyle name="Comma 6 4 2 2 6 2" xfId="11045"/>
    <cellStyle name="Comma 6 4 2 2 7" xfId="2517"/>
    <cellStyle name="Comma 6 4 2 2 8" xfId="10478"/>
    <cellStyle name="Comma 6 4 2 3" xfId="1492"/>
    <cellStyle name="Comma 6 4 2 3 2" xfId="4912"/>
    <cellStyle name="Comma 6 4 2 3 2 2" xfId="11787"/>
    <cellStyle name="Comma 6 4 2 3 3" xfId="7184"/>
    <cellStyle name="Comma 6 4 2 3 3 2" xfId="12358"/>
    <cellStyle name="Comma 6 4 2 3 4" xfId="9456"/>
    <cellStyle name="Comma 6 4 2 3 4 2" xfId="12929"/>
    <cellStyle name="Comma 6 4 2 3 5" xfId="3259"/>
    <cellStyle name="Comma 6 4 2 3 5 2" xfId="11216"/>
    <cellStyle name="Comma 6 4 2 3 6" xfId="2685"/>
    <cellStyle name="Comma 6 4 2 3 7" xfId="10646"/>
    <cellStyle name="Comma 6 4 2 4" xfId="3777"/>
    <cellStyle name="Comma 6 4 2 4 2" xfId="11502"/>
    <cellStyle name="Comma 6 4 2 5" xfId="6049"/>
    <cellStyle name="Comma 6 4 2 5 2" xfId="12073"/>
    <cellStyle name="Comma 6 4 2 6" xfId="8321"/>
    <cellStyle name="Comma 6 4 2 6 2" xfId="12644"/>
    <cellStyle name="Comma 6 4 2 7" xfId="2974"/>
    <cellStyle name="Comma 6 4 2 7 2" xfId="10931"/>
    <cellStyle name="Comma 6 4 2 8" xfId="2405"/>
    <cellStyle name="Comma 6 4 2 9" xfId="10366"/>
    <cellStyle name="Comma 6 4 3" xfId="1038"/>
    <cellStyle name="Comma 6 4 3 2" xfId="2173"/>
    <cellStyle name="Comma 6 4 3 2 2" xfId="5593"/>
    <cellStyle name="Comma 6 4 3 2 2 2" xfId="11958"/>
    <cellStyle name="Comma 6 4 3 2 3" xfId="7865"/>
    <cellStyle name="Comma 6 4 3 2 3 2" xfId="12529"/>
    <cellStyle name="Comma 6 4 3 2 4" xfId="10137"/>
    <cellStyle name="Comma 6 4 3 2 4 2" xfId="13100"/>
    <cellStyle name="Comma 6 4 3 2 5" xfId="3430"/>
    <cellStyle name="Comma 6 4 3 2 5 2" xfId="11387"/>
    <cellStyle name="Comma 6 4 3 2 6" xfId="2853"/>
    <cellStyle name="Comma 6 4 3 2 7" xfId="10814"/>
    <cellStyle name="Comma 6 4 3 3" xfId="4458"/>
    <cellStyle name="Comma 6 4 3 3 2" xfId="11673"/>
    <cellStyle name="Comma 6 4 3 4" xfId="6730"/>
    <cellStyle name="Comma 6 4 3 4 2" xfId="12244"/>
    <cellStyle name="Comma 6 4 3 5" xfId="9002"/>
    <cellStyle name="Comma 6 4 3 5 2" xfId="12815"/>
    <cellStyle name="Comma 6 4 3 6" xfId="3145"/>
    <cellStyle name="Comma 6 4 3 6 2" xfId="11102"/>
    <cellStyle name="Comma 6 4 3 7" xfId="2573"/>
    <cellStyle name="Comma 6 4 3 8" xfId="10534"/>
    <cellStyle name="Comma 6 4 4" xfId="584"/>
    <cellStyle name="Comma 6 4 4 2" xfId="1719"/>
    <cellStyle name="Comma 6 4 4 2 2" xfId="5139"/>
    <cellStyle name="Comma 6 4 4 2 2 2" xfId="11844"/>
    <cellStyle name="Comma 6 4 4 2 3" xfId="7411"/>
    <cellStyle name="Comma 6 4 4 2 3 2" xfId="12415"/>
    <cellStyle name="Comma 6 4 4 2 4" xfId="9683"/>
    <cellStyle name="Comma 6 4 4 2 4 2" xfId="12986"/>
    <cellStyle name="Comma 6 4 4 2 5" xfId="3316"/>
    <cellStyle name="Comma 6 4 4 2 5 2" xfId="11273"/>
    <cellStyle name="Comma 6 4 4 2 6" xfId="2741"/>
    <cellStyle name="Comma 6 4 4 2 7" xfId="10702"/>
    <cellStyle name="Comma 6 4 4 3" xfId="4004"/>
    <cellStyle name="Comma 6 4 4 3 2" xfId="11559"/>
    <cellStyle name="Comma 6 4 4 4" xfId="6276"/>
    <cellStyle name="Comma 6 4 4 4 2" xfId="12130"/>
    <cellStyle name="Comma 6 4 4 5" xfId="8548"/>
    <cellStyle name="Comma 6 4 4 5 2" xfId="12701"/>
    <cellStyle name="Comma 6 4 4 6" xfId="3031"/>
    <cellStyle name="Comma 6 4 4 6 2" xfId="10988"/>
    <cellStyle name="Comma 6 4 4 7" xfId="2461"/>
    <cellStyle name="Comma 6 4 4 8" xfId="10422"/>
    <cellStyle name="Comma 6 4 5" xfId="1265"/>
    <cellStyle name="Comma 6 4 5 2" xfId="4685"/>
    <cellStyle name="Comma 6 4 5 2 2" xfId="11730"/>
    <cellStyle name="Comma 6 4 5 3" xfId="6957"/>
    <cellStyle name="Comma 6 4 5 3 2" xfId="12301"/>
    <cellStyle name="Comma 6 4 5 4" xfId="9229"/>
    <cellStyle name="Comma 6 4 5 4 2" xfId="12872"/>
    <cellStyle name="Comma 6 4 5 5" xfId="3202"/>
    <cellStyle name="Comma 6 4 5 5 2" xfId="11159"/>
    <cellStyle name="Comma 6 4 5 6" xfId="2629"/>
    <cellStyle name="Comma 6 4 5 7" xfId="10590"/>
    <cellStyle name="Comma 6 4 6" xfId="3550"/>
    <cellStyle name="Comma 6 4 6 2" xfId="11445"/>
    <cellStyle name="Comma 6 4 7" xfId="5822"/>
    <cellStyle name="Comma 6 4 7 2" xfId="12016"/>
    <cellStyle name="Comma 6 4 8" xfId="8094"/>
    <cellStyle name="Comma 6 4 8 2" xfId="12587"/>
    <cellStyle name="Comma 6 4 9" xfId="2914"/>
    <cellStyle name="Comma 6 4 9 2" xfId="10873"/>
    <cellStyle name="Comma 6 5" xfId="245"/>
    <cellStyle name="Comma 6 5 10" xfId="2377"/>
    <cellStyle name="Comma 6 5 11" xfId="10338"/>
    <cellStyle name="Comma 6 5 2" xfId="472"/>
    <cellStyle name="Comma 6 5 2 2" xfId="926"/>
    <cellStyle name="Comma 6 5 2 2 2" xfId="2061"/>
    <cellStyle name="Comma 6 5 2 2 2 2" xfId="5481"/>
    <cellStyle name="Comma 6 5 2 2 2 2 2" xfId="11930"/>
    <cellStyle name="Comma 6 5 2 2 2 3" xfId="7753"/>
    <cellStyle name="Comma 6 5 2 2 2 3 2" xfId="12501"/>
    <cellStyle name="Comma 6 5 2 2 2 4" xfId="10025"/>
    <cellStyle name="Comma 6 5 2 2 2 4 2" xfId="13072"/>
    <cellStyle name="Comma 6 5 2 2 2 5" xfId="3402"/>
    <cellStyle name="Comma 6 5 2 2 2 5 2" xfId="11359"/>
    <cellStyle name="Comma 6 5 2 2 2 6" xfId="2825"/>
    <cellStyle name="Comma 6 5 2 2 2 7" xfId="10786"/>
    <cellStyle name="Comma 6 5 2 2 3" xfId="4346"/>
    <cellStyle name="Comma 6 5 2 2 3 2" xfId="11645"/>
    <cellStyle name="Comma 6 5 2 2 4" xfId="6618"/>
    <cellStyle name="Comma 6 5 2 2 4 2" xfId="12216"/>
    <cellStyle name="Comma 6 5 2 2 5" xfId="8890"/>
    <cellStyle name="Comma 6 5 2 2 5 2" xfId="12787"/>
    <cellStyle name="Comma 6 5 2 2 6" xfId="3117"/>
    <cellStyle name="Comma 6 5 2 2 6 2" xfId="11074"/>
    <cellStyle name="Comma 6 5 2 2 7" xfId="2545"/>
    <cellStyle name="Comma 6 5 2 2 8" xfId="10506"/>
    <cellStyle name="Comma 6 5 2 3" xfId="1607"/>
    <cellStyle name="Comma 6 5 2 3 2" xfId="5027"/>
    <cellStyle name="Comma 6 5 2 3 2 2" xfId="11816"/>
    <cellStyle name="Comma 6 5 2 3 3" xfId="7299"/>
    <cellStyle name="Comma 6 5 2 3 3 2" xfId="12387"/>
    <cellStyle name="Comma 6 5 2 3 4" xfId="9571"/>
    <cellStyle name="Comma 6 5 2 3 4 2" xfId="12958"/>
    <cellStyle name="Comma 6 5 2 3 5" xfId="3288"/>
    <cellStyle name="Comma 6 5 2 3 5 2" xfId="11245"/>
    <cellStyle name="Comma 6 5 2 3 6" xfId="2713"/>
    <cellStyle name="Comma 6 5 2 3 7" xfId="10674"/>
    <cellStyle name="Comma 6 5 2 4" xfId="3892"/>
    <cellStyle name="Comma 6 5 2 4 2" xfId="11531"/>
    <cellStyle name="Comma 6 5 2 5" xfId="6164"/>
    <cellStyle name="Comma 6 5 2 5 2" xfId="12102"/>
    <cellStyle name="Comma 6 5 2 6" xfId="8436"/>
    <cellStyle name="Comma 6 5 2 6 2" xfId="12673"/>
    <cellStyle name="Comma 6 5 2 7" xfId="3003"/>
    <cellStyle name="Comma 6 5 2 7 2" xfId="10960"/>
    <cellStyle name="Comma 6 5 2 8" xfId="2433"/>
    <cellStyle name="Comma 6 5 2 9" xfId="10394"/>
    <cellStyle name="Comma 6 5 3" xfId="1153"/>
    <cellStyle name="Comma 6 5 3 2" xfId="2288"/>
    <cellStyle name="Comma 6 5 3 2 2" xfId="5708"/>
    <cellStyle name="Comma 6 5 3 2 2 2" xfId="11987"/>
    <cellStyle name="Comma 6 5 3 2 3" xfId="7980"/>
    <cellStyle name="Comma 6 5 3 2 3 2" xfId="12558"/>
    <cellStyle name="Comma 6 5 3 2 4" xfId="10252"/>
    <cellStyle name="Comma 6 5 3 2 4 2" xfId="13129"/>
    <cellStyle name="Comma 6 5 3 2 5" xfId="3459"/>
    <cellStyle name="Comma 6 5 3 2 5 2" xfId="11416"/>
    <cellStyle name="Comma 6 5 3 2 6" xfId="2881"/>
    <cellStyle name="Comma 6 5 3 2 7" xfId="10842"/>
    <cellStyle name="Comma 6 5 3 3" xfId="4573"/>
    <cellStyle name="Comma 6 5 3 3 2" xfId="11702"/>
    <cellStyle name="Comma 6 5 3 4" xfId="6845"/>
    <cellStyle name="Comma 6 5 3 4 2" xfId="12273"/>
    <cellStyle name="Comma 6 5 3 5" xfId="9117"/>
    <cellStyle name="Comma 6 5 3 5 2" xfId="12844"/>
    <cellStyle name="Comma 6 5 3 6" xfId="3174"/>
    <cellStyle name="Comma 6 5 3 6 2" xfId="11131"/>
    <cellStyle name="Comma 6 5 3 7" xfId="2601"/>
    <cellStyle name="Comma 6 5 3 8" xfId="10562"/>
    <cellStyle name="Comma 6 5 4" xfId="699"/>
    <cellStyle name="Comma 6 5 4 2" xfId="1834"/>
    <cellStyle name="Comma 6 5 4 2 2" xfId="5254"/>
    <cellStyle name="Comma 6 5 4 2 2 2" xfId="11873"/>
    <cellStyle name="Comma 6 5 4 2 3" xfId="7526"/>
    <cellStyle name="Comma 6 5 4 2 3 2" xfId="12444"/>
    <cellStyle name="Comma 6 5 4 2 4" xfId="9798"/>
    <cellStyle name="Comma 6 5 4 2 4 2" xfId="13015"/>
    <cellStyle name="Comma 6 5 4 2 5" xfId="3345"/>
    <cellStyle name="Comma 6 5 4 2 5 2" xfId="11302"/>
    <cellStyle name="Comma 6 5 4 2 6" xfId="2769"/>
    <cellStyle name="Comma 6 5 4 2 7" xfId="10730"/>
    <cellStyle name="Comma 6 5 4 3" xfId="4119"/>
    <cellStyle name="Comma 6 5 4 3 2" xfId="11588"/>
    <cellStyle name="Comma 6 5 4 4" xfId="6391"/>
    <cellStyle name="Comma 6 5 4 4 2" xfId="12159"/>
    <cellStyle name="Comma 6 5 4 5" xfId="8663"/>
    <cellStyle name="Comma 6 5 4 5 2" xfId="12730"/>
    <cellStyle name="Comma 6 5 4 6" xfId="3060"/>
    <cellStyle name="Comma 6 5 4 6 2" xfId="11017"/>
    <cellStyle name="Comma 6 5 4 7" xfId="2489"/>
    <cellStyle name="Comma 6 5 4 8" xfId="10450"/>
    <cellStyle name="Comma 6 5 5" xfId="1380"/>
    <cellStyle name="Comma 6 5 5 2" xfId="4800"/>
    <cellStyle name="Comma 6 5 5 2 2" xfId="11759"/>
    <cellStyle name="Comma 6 5 5 3" xfId="7072"/>
    <cellStyle name="Comma 6 5 5 3 2" xfId="12330"/>
    <cellStyle name="Comma 6 5 5 4" xfId="9344"/>
    <cellStyle name="Comma 6 5 5 4 2" xfId="12901"/>
    <cellStyle name="Comma 6 5 5 5" xfId="3231"/>
    <cellStyle name="Comma 6 5 5 5 2" xfId="11188"/>
    <cellStyle name="Comma 6 5 5 6" xfId="2657"/>
    <cellStyle name="Comma 6 5 5 7" xfId="10618"/>
    <cellStyle name="Comma 6 5 6" xfId="3665"/>
    <cellStyle name="Comma 6 5 6 2" xfId="11474"/>
    <cellStyle name="Comma 6 5 7" xfId="5937"/>
    <cellStyle name="Comma 6 5 7 2" xfId="12045"/>
    <cellStyle name="Comma 6 5 8" xfId="8209"/>
    <cellStyle name="Comma 6 5 8 2" xfId="12616"/>
    <cellStyle name="Comma 6 5 9" xfId="2946"/>
    <cellStyle name="Comma 6 5 9 2" xfId="10903"/>
    <cellStyle name="Comma 6 6" xfId="301"/>
    <cellStyle name="Comma 6 6 2" xfId="755"/>
    <cellStyle name="Comma 6 6 2 2" xfId="1890"/>
    <cellStyle name="Comma 6 6 2 2 2" xfId="5310"/>
    <cellStyle name="Comma 6 6 2 2 2 2" xfId="11887"/>
    <cellStyle name="Comma 6 6 2 2 3" xfId="7582"/>
    <cellStyle name="Comma 6 6 2 2 3 2" xfId="12458"/>
    <cellStyle name="Comma 6 6 2 2 4" xfId="9854"/>
    <cellStyle name="Comma 6 6 2 2 4 2" xfId="13029"/>
    <cellStyle name="Comma 6 6 2 2 5" xfId="3359"/>
    <cellStyle name="Comma 6 6 2 2 5 2" xfId="11316"/>
    <cellStyle name="Comma 6 6 2 2 6" xfId="2783"/>
    <cellStyle name="Comma 6 6 2 2 7" xfId="10744"/>
    <cellStyle name="Comma 6 6 2 3" xfId="4175"/>
    <cellStyle name="Comma 6 6 2 3 2" xfId="11602"/>
    <cellStyle name="Comma 6 6 2 4" xfId="6447"/>
    <cellStyle name="Comma 6 6 2 4 2" xfId="12173"/>
    <cellStyle name="Comma 6 6 2 5" xfId="8719"/>
    <cellStyle name="Comma 6 6 2 5 2" xfId="12744"/>
    <cellStyle name="Comma 6 6 2 6" xfId="3074"/>
    <cellStyle name="Comma 6 6 2 6 2" xfId="11031"/>
    <cellStyle name="Comma 6 6 2 7" xfId="2503"/>
    <cellStyle name="Comma 6 6 2 8" xfId="10464"/>
    <cellStyle name="Comma 6 6 3" xfId="1436"/>
    <cellStyle name="Comma 6 6 3 2" xfId="4856"/>
    <cellStyle name="Comma 6 6 3 2 2" xfId="11773"/>
    <cellStyle name="Comma 6 6 3 3" xfId="7128"/>
    <cellStyle name="Comma 6 6 3 3 2" xfId="12344"/>
    <cellStyle name="Comma 6 6 3 4" xfId="9400"/>
    <cellStyle name="Comma 6 6 3 4 2" xfId="12915"/>
    <cellStyle name="Comma 6 6 3 5" xfId="3245"/>
    <cellStyle name="Comma 6 6 3 5 2" xfId="11202"/>
    <cellStyle name="Comma 6 6 3 6" xfId="2671"/>
    <cellStyle name="Comma 6 6 3 7" xfId="10632"/>
    <cellStyle name="Comma 6 6 4" xfId="3721"/>
    <cellStyle name="Comma 6 6 4 2" xfId="11488"/>
    <cellStyle name="Comma 6 6 5" xfId="5993"/>
    <cellStyle name="Comma 6 6 5 2" xfId="12059"/>
    <cellStyle name="Comma 6 6 6" xfId="8265"/>
    <cellStyle name="Comma 6 6 6 2" xfId="12630"/>
    <cellStyle name="Comma 6 6 7" xfId="2960"/>
    <cellStyle name="Comma 6 6 7 2" xfId="10917"/>
    <cellStyle name="Comma 6 6 8" xfId="2391"/>
    <cellStyle name="Comma 6 6 9" xfId="10352"/>
    <cellStyle name="Comma 6 7" xfId="982"/>
    <cellStyle name="Comma 6 7 2" xfId="2117"/>
    <cellStyle name="Comma 6 7 2 2" xfId="5537"/>
    <cellStyle name="Comma 6 7 2 2 2" xfId="11944"/>
    <cellStyle name="Comma 6 7 2 3" xfId="7809"/>
    <cellStyle name="Comma 6 7 2 3 2" xfId="12515"/>
    <cellStyle name="Comma 6 7 2 4" xfId="10081"/>
    <cellStyle name="Comma 6 7 2 4 2" xfId="13086"/>
    <cellStyle name="Comma 6 7 2 5" xfId="3416"/>
    <cellStyle name="Comma 6 7 2 5 2" xfId="11373"/>
    <cellStyle name="Comma 6 7 2 6" xfId="2839"/>
    <cellStyle name="Comma 6 7 2 7" xfId="10800"/>
    <cellStyle name="Comma 6 7 3" xfId="4402"/>
    <cellStyle name="Comma 6 7 3 2" xfId="11659"/>
    <cellStyle name="Comma 6 7 4" xfId="6674"/>
    <cellStyle name="Comma 6 7 4 2" xfId="12230"/>
    <cellStyle name="Comma 6 7 5" xfId="8946"/>
    <cellStyle name="Comma 6 7 5 2" xfId="12801"/>
    <cellStyle name="Comma 6 7 6" xfId="3131"/>
    <cellStyle name="Comma 6 7 6 2" xfId="11088"/>
    <cellStyle name="Comma 6 7 7" xfId="2559"/>
    <cellStyle name="Comma 6 7 8" xfId="10520"/>
    <cellStyle name="Comma 6 8" xfId="528"/>
    <cellStyle name="Comma 6 8 2" xfId="1663"/>
    <cellStyle name="Comma 6 8 2 2" xfId="5083"/>
    <cellStyle name="Comma 6 8 2 2 2" xfId="11830"/>
    <cellStyle name="Comma 6 8 2 3" xfId="7355"/>
    <cellStyle name="Comma 6 8 2 3 2" xfId="12401"/>
    <cellStyle name="Comma 6 8 2 4" xfId="9627"/>
    <cellStyle name="Comma 6 8 2 4 2" xfId="12972"/>
    <cellStyle name="Comma 6 8 2 5" xfId="3302"/>
    <cellStyle name="Comma 6 8 2 5 2" xfId="11259"/>
    <cellStyle name="Comma 6 8 2 6" xfId="2727"/>
    <cellStyle name="Comma 6 8 2 7" xfId="10688"/>
    <cellStyle name="Comma 6 8 3" xfId="3948"/>
    <cellStyle name="Comma 6 8 3 2" xfId="11545"/>
    <cellStyle name="Comma 6 8 4" xfId="6220"/>
    <cellStyle name="Comma 6 8 4 2" xfId="12116"/>
    <cellStyle name="Comma 6 8 5" xfId="8492"/>
    <cellStyle name="Comma 6 8 5 2" xfId="12687"/>
    <cellStyle name="Comma 6 8 6" xfId="3017"/>
    <cellStyle name="Comma 6 8 6 2" xfId="10974"/>
    <cellStyle name="Comma 6 8 7" xfId="2447"/>
    <cellStyle name="Comma 6 8 8" xfId="10408"/>
    <cellStyle name="Comma 6 9" xfId="1209"/>
    <cellStyle name="Comma 6 9 2" xfId="4629"/>
    <cellStyle name="Comma 6 9 2 2" xfId="11716"/>
    <cellStyle name="Comma 6 9 3" xfId="6901"/>
    <cellStyle name="Comma 6 9 3 2" xfId="12287"/>
    <cellStyle name="Comma 6 9 4" xfId="9173"/>
    <cellStyle name="Comma 6 9 4 2" xfId="12858"/>
    <cellStyle name="Comma 6 9 5" xfId="3188"/>
    <cellStyle name="Comma 6 9 5 2" xfId="11145"/>
    <cellStyle name="Comma 6 9 6" xfId="2615"/>
    <cellStyle name="Comma 6 9 7" xfId="10576"/>
    <cellStyle name="Comma 7" xfId="63"/>
    <cellStyle name="Comma 7 10" xfId="3496"/>
    <cellStyle name="Comma 7 10 2" xfId="11432"/>
    <cellStyle name="Comma 7 11" xfId="5768"/>
    <cellStyle name="Comma 7 11 2" xfId="12003"/>
    <cellStyle name="Comma 7 12" xfId="8040"/>
    <cellStyle name="Comma 7 12 2" xfId="12574"/>
    <cellStyle name="Comma 7 13" xfId="2899"/>
    <cellStyle name="Comma 7 13 2" xfId="10859"/>
    <cellStyle name="Comma 7 14" xfId="2334"/>
    <cellStyle name="Comma 7 15" xfId="10295"/>
    <cellStyle name="Comma 7 2" xfId="93"/>
    <cellStyle name="Comma 7 2 10" xfId="5796"/>
    <cellStyle name="Comma 7 2 10 2" xfId="12010"/>
    <cellStyle name="Comma 7 2 11" xfId="8068"/>
    <cellStyle name="Comma 7 2 11 2" xfId="12581"/>
    <cellStyle name="Comma 7 2 12" xfId="2908"/>
    <cellStyle name="Comma 7 2 12 2" xfId="10867"/>
    <cellStyle name="Comma 7 2 13" xfId="2342"/>
    <cellStyle name="Comma 7 2 14" xfId="10303"/>
    <cellStyle name="Comma 7 2 2" xfId="205"/>
    <cellStyle name="Comma 7 2 2 10" xfId="2370"/>
    <cellStyle name="Comma 7 2 2 11" xfId="10331"/>
    <cellStyle name="Comma 7 2 2 2" xfId="443"/>
    <cellStyle name="Comma 7 2 2 2 2" xfId="897"/>
    <cellStyle name="Comma 7 2 2 2 2 2" xfId="2032"/>
    <cellStyle name="Comma 7 2 2 2 2 2 2" xfId="5452"/>
    <cellStyle name="Comma 7 2 2 2 2 2 2 2" xfId="11923"/>
    <cellStyle name="Comma 7 2 2 2 2 2 3" xfId="7724"/>
    <cellStyle name="Comma 7 2 2 2 2 2 3 2" xfId="12494"/>
    <cellStyle name="Comma 7 2 2 2 2 2 4" xfId="9996"/>
    <cellStyle name="Comma 7 2 2 2 2 2 4 2" xfId="13065"/>
    <cellStyle name="Comma 7 2 2 2 2 2 5" xfId="3395"/>
    <cellStyle name="Comma 7 2 2 2 2 2 5 2" xfId="11352"/>
    <cellStyle name="Comma 7 2 2 2 2 2 6" xfId="2819"/>
    <cellStyle name="Comma 7 2 2 2 2 2 7" xfId="10780"/>
    <cellStyle name="Comma 7 2 2 2 2 3" xfId="4317"/>
    <cellStyle name="Comma 7 2 2 2 2 3 2" xfId="11638"/>
    <cellStyle name="Comma 7 2 2 2 2 4" xfId="6589"/>
    <cellStyle name="Comma 7 2 2 2 2 4 2" xfId="12209"/>
    <cellStyle name="Comma 7 2 2 2 2 5" xfId="8861"/>
    <cellStyle name="Comma 7 2 2 2 2 5 2" xfId="12780"/>
    <cellStyle name="Comma 7 2 2 2 2 6" xfId="3110"/>
    <cellStyle name="Comma 7 2 2 2 2 6 2" xfId="11067"/>
    <cellStyle name="Comma 7 2 2 2 2 7" xfId="2539"/>
    <cellStyle name="Comma 7 2 2 2 2 8" xfId="10500"/>
    <cellStyle name="Comma 7 2 2 2 3" xfId="1578"/>
    <cellStyle name="Comma 7 2 2 2 3 2" xfId="4998"/>
    <cellStyle name="Comma 7 2 2 2 3 2 2" xfId="11809"/>
    <cellStyle name="Comma 7 2 2 2 3 3" xfId="7270"/>
    <cellStyle name="Comma 7 2 2 2 3 3 2" xfId="12380"/>
    <cellStyle name="Comma 7 2 2 2 3 4" xfId="9542"/>
    <cellStyle name="Comma 7 2 2 2 3 4 2" xfId="12951"/>
    <cellStyle name="Comma 7 2 2 2 3 5" xfId="3281"/>
    <cellStyle name="Comma 7 2 2 2 3 5 2" xfId="11238"/>
    <cellStyle name="Comma 7 2 2 2 3 6" xfId="2707"/>
    <cellStyle name="Comma 7 2 2 2 3 7" xfId="10668"/>
    <cellStyle name="Comma 7 2 2 2 4" xfId="3863"/>
    <cellStyle name="Comma 7 2 2 2 4 2" xfId="11524"/>
    <cellStyle name="Comma 7 2 2 2 5" xfId="6135"/>
    <cellStyle name="Comma 7 2 2 2 5 2" xfId="12095"/>
    <cellStyle name="Comma 7 2 2 2 6" xfId="8407"/>
    <cellStyle name="Comma 7 2 2 2 6 2" xfId="12666"/>
    <cellStyle name="Comma 7 2 2 2 7" xfId="2996"/>
    <cellStyle name="Comma 7 2 2 2 7 2" xfId="10953"/>
    <cellStyle name="Comma 7 2 2 2 8" xfId="2427"/>
    <cellStyle name="Comma 7 2 2 2 9" xfId="10388"/>
    <cellStyle name="Comma 7 2 2 3" xfId="1124"/>
    <cellStyle name="Comma 7 2 2 3 2" xfId="2259"/>
    <cellStyle name="Comma 7 2 2 3 2 2" xfId="5679"/>
    <cellStyle name="Comma 7 2 2 3 2 2 2" xfId="11980"/>
    <cellStyle name="Comma 7 2 2 3 2 3" xfId="7951"/>
    <cellStyle name="Comma 7 2 2 3 2 3 2" xfId="12551"/>
    <cellStyle name="Comma 7 2 2 3 2 4" xfId="10223"/>
    <cellStyle name="Comma 7 2 2 3 2 4 2" xfId="13122"/>
    <cellStyle name="Comma 7 2 2 3 2 5" xfId="3452"/>
    <cellStyle name="Comma 7 2 2 3 2 5 2" xfId="11409"/>
    <cellStyle name="Comma 7 2 2 3 2 6" xfId="2875"/>
    <cellStyle name="Comma 7 2 2 3 2 7" xfId="10836"/>
    <cellStyle name="Comma 7 2 2 3 3" xfId="4544"/>
    <cellStyle name="Comma 7 2 2 3 3 2" xfId="11695"/>
    <cellStyle name="Comma 7 2 2 3 4" xfId="6816"/>
    <cellStyle name="Comma 7 2 2 3 4 2" xfId="12266"/>
    <cellStyle name="Comma 7 2 2 3 5" xfId="9088"/>
    <cellStyle name="Comma 7 2 2 3 5 2" xfId="12837"/>
    <cellStyle name="Comma 7 2 2 3 6" xfId="3167"/>
    <cellStyle name="Comma 7 2 2 3 6 2" xfId="11124"/>
    <cellStyle name="Comma 7 2 2 3 7" xfId="2595"/>
    <cellStyle name="Comma 7 2 2 3 8" xfId="10556"/>
    <cellStyle name="Comma 7 2 2 4" xfId="670"/>
    <cellStyle name="Comma 7 2 2 4 2" xfId="1805"/>
    <cellStyle name="Comma 7 2 2 4 2 2" xfId="5225"/>
    <cellStyle name="Comma 7 2 2 4 2 2 2" xfId="11866"/>
    <cellStyle name="Comma 7 2 2 4 2 3" xfId="7497"/>
    <cellStyle name="Comma 7 2 2 4 2 3 2" xfId="12437"/>
    <cellStyle name="Comma 7 2 2 4 2 4" xfId="9769"/>
    <cellStyle name="Comma 7 2 2 4 2 4 2" xfId="13008"/>
    <cellStyle name="Comma 7 2 2 4 2 5" xfId="3338"/>
    <cellStyle name="Comma 7 2 2 4 2 5 2" xfId="11295"/>
    <cellStyle name="Comma 7 2 2 4 2 6" xfId="2763"/>
    <cellStyle name="Comma 7 2 2 4 2 7" xfId="10724"/>
    <cellStyle name="Comma 7 2 2 4 3" xfId="4090"/>
    <cellStyle name="Comma 7 2 2 4 3 2" xfId="11581"/>
    <cellStyle name="Comma 7 2 2 4 4" xfId="6362"/>
    <cellStyle name="Comma 7 2 2 4 4 2" xfId="12152"/>
    <cellStyle name="Comma 7 2 2 4 5" xfId="8634"/>
    <cellStyle name="Comma 7 2 2 4 5 2" xfId="12723"/>
    <cellStyle name="Comma 7 2 2 4 6" xfId="3053"/>
    <cellStyle name="Comma 7 2 2 4 6 2" xfId="11010"/>
    <cellStyle name="Comma 7 2 2 4 7" xfId="2483"/>
    <cellStyle name="Comma 7 2 2 4 8" xfId="10444"/>
    <cellStyle name="Comma 7 2 2 5" xfId="1351"/>
    <cellStyle name="Comma 7 2 2 5 2" xfId="4771"/>
    <cellStyle name="Comma 7 2 2 5 2 2" xfId="11752"/>
    <cellStyle name="Comma 7 2 2 5 3" xfId="7043"/>
    <cellStyle name="Comma 7 2 2 5 3 2" xfId="12323"/>
    <cellStyle name="Comma 7 2 2 5 4" xfId="9315"/>
    <cellStyle name="Comma 7 2 2 5 4 2" xfId="12894"/>
    <cellStyle name="Comma 7 2 2 5 5" xfId="3224"/>
    <cellStyle name="Comma 7 2 2 5 5 2" xfId="11181"/>
    <cellStyle name="Comma 7 2 2 5 6" xfId="2651"/>
    <cellStyle name="Comma 7 2 2 5 7" xfId="10612"/>
    <cellStyle name="Comma 7 2 2 6" xfId="3636"/>
    <cellStyle name="Comma 7 2 2 6 2" xfId="11467"/>
    <cellStyle name="Comma 7 2 2 7" xfId="5908"/>
    <cellStyle name="Comma 7 2 2 7 2" xfId="12038"/>
    <cellStyle name="Comma 7 2 2 8" xfId="8180"/>
    <cellStyle name="Comma 7 2 2 8 2" xfId="12609"/>
    <cellStyle name="Comma 7 2 2 9" xfId="2936"/>
    <cellStyle name="Comma 7 2 2 9 2" xfId="10895"/>
    <cellStyle name="Comma 7 2 3" xfId="149"/>
    <cellStyle name="Comma 7 2 3 10" xfId="2356"/>
    <cellStyle name="Comma 7 2 3 11" xfId="10317"/>
    <cellStyle name="Comma 7 2 3 2" xfId="387"/>
    <cellStyle name="Comma 7 2 3 2 2" xfId="841"/>
    <cellStyle name="Comma 7 2 3 2 2 2" xfId="1976"/>
    <cellStyle name="Comma 7 2 3 2 2 2 2" xfId="5396"/>
    <cellStyle name="Comma 7 2 3 2 2 2 2 2" xfId="11909"/>
    <cellStyle name="Comma 7 2 3 2 2 2 3" xfId="7668"/>
    <cellStyle name="Comma 7 2 3 2 2 2 3 2" xfId="12480"/>
    <cellStyle name="Comma 7 2 3 2 2 2 4" xfId="9940"/>
    <cellStyle name="Comma 7 2 3 2 2 2 4 2" xfId="13051"/>
    <cellStyle name="Comma 7 2 3 2 2 2 5" xfId="3381"/>
    <cellStyle name="Comma 7 2 3 2 2 2 5 2" xfId="11338"/>
    <cellStyle name="Comma 7 2 3 2 2 2 6" xfId="2805"/>
    <cellStyle name="Comma 7 2 3 2 2 2 7" xfId="10766"/>
    <cellStyle name="Comma 7 2 3 2 2 3" xfId="4261"/>
    <cellStyle name="Comma 7 2 3 2 2 3 2" xfId="11624"/>
    <cellStyle name="Comma 7 2 3 2 2 4" xfId="6533"/>
    <cellStyle name="Comma 7 2 3 2 2 4 2" xfId="12195"/>
    <cellStyle name="Comma 7 2 3 2 2 5" xfId="8805"/>
    <cellStyle name="Comma 7 2 3 2 2 5 2" xfId="12766"/>
    <cellStyle name="Comma 7 2 3 2 2 6" xfId="3096"/>
    <cellStyle name="Comma 7 2 3 2 2 6 2" xfId="11053"/>
    <cellStyle name="Comma 7 2 3 2 2 7" xfId="2525"/>
    <cellStyle name="Comma 7 2 3 2 2 8" xfId="10486"/>
    <cellStyle name="Comma 7 2 3 2 3" xfId="1522"/>
    <cellStyle name="Comma 7 2 3 2 3 2" xfId="4942"/>
    <cellStyle name="Comma 7 2 3 2 3 2 2" xfId="11795"/>
    <cellStyle name="Comma 7 2 3 2 3 3" xfId="7214"/>
    <cellStyle name="Comma 7 2 3 2 3 3 2" xfId="12366"/>
    <cellStyle name="Comma 7 2 3 2 3 4" xfId="9486"/>
    <cellStyle name="Comma 7 2 3 2 3 4 2" xfId="12937"/>
    <cellStyle name="Comma 7 2 3 2 3 5" xfId="3267"/>
    <cellStyle name="Comma 7 2 3 2 3 5 2" xfId="11224"/>
    <cellStyle name="Comma 7 2 3 2 3 6" xfId="2693"/>
    <cellStyle name="Comma 7 2 3 2 3 7" xfId="10654"/>
    <cellStyle name="Comma 7 2 3 2 4" xfId="3807"/>
    <cellStyle name="Comma 7 2 3 2 4 2" xfId="11510"/>
    <cellStyle name="Comma 7 2 3 2 5" xfId="6079"/>
    <cellStyle name="Comma 7 2 3 2 5 2" xfId="12081"/>
    <cellStyle name="Comma 7 2 3 2 6" xfId="8351"/>
    <cellStyle name="Comma 7 2 3 2 6 2" xfId="12652"/>
    <cellStyle name="Comma 7 2 3 2 7" xfId="2982"/>
    <cellStyle name="Comma 7 2 3 2 7 2" xfId="10939"/>
    <cellStyle name="Comma 7 2 3 2 8" xfId="2413"/>
    <cellStyle name="Comma 7 2 3 2 9" xfId="10374"/>
    <cellStyle name="Comma 7 2 3 3" xfId="1068"/>
    <cellStyle name="Comma 7 2 3 3 2" xfId="2203"/>
    <cellStyle name="Comma 7 2 3 3 2 2" xfId="5623"/>
    <cellStyle name="Comma 7 2 3 3 2 2 2" xfId="11966"/>
    <cellStyle name="Comma 7 2 3 3 2 3" xfId="7895"/>
    <cellStyle name="Comma 7 2 3 3 2 3 2" xfId="12537"/>
    <cellStyle name="Comma 7 2 3 3 2 4" xfId="10167"/>
    <cellStyle name="Comma 7 2 3 3 2 4 2" xfId="13108"/>
    <cellStyle name="Comma 7 2 3 3 2 5" xfId="3438"/>
    <cellStyle name="Comma 7 2 3 3 2 5 2" xfId="11395"/>
    <cellStyle name="Comma 7 2 3 3 2 6" xfId="2861"/>
    <cellStyle name="Comma 7 2 3 3 2 7" xfId="10822"/>
    <cellStyle name="Comma 7 2 3 3 3" xfId="4488"/>
    <cellStyle name="Comma 7 2 3 3 3 2" xfId="11681"/>
    <cellStyle name="Comma 7 2 3 3 4" xfId="6760"/>
    <cellStyle name="Comma 7 2 3 3 4 2" xfId="12252"/>
    <cellStyle name="Comma 7 2 3 3 5" xfId="9032"/>
    <cellStyle name="Comma 7 2 3 3 5 2" xfId="12823"/>
    <cellStyle name="Comma 7 2 3 3 6" xfId="3153"/>
    <cellStyle name="Comma 7 2 3 3 6 2" xfId="11110"/>
    <cellStyle name="Comma 7 2 3 3 7" xfId="2581"/>
    <cellStyle name="Comma 7 2 3 3 8" xfId="10542"/>
    <cellStyle name="Comma 7 2 3 4" xfId="614"/>
    <cellStyle name="Comma 7 2 3 4 2" xfId="1749"/>
    <cellStyle name="Comma 7 2 3 4 2 2" xfId="5169"/>
    <cellStyle name="Comma 7 2 3 4 2 2 2" xfId="11852"/>
    <cellStyle name="Comma 7 2 3 4 2 3" xfId="7441"/>
    <cellStyle name="Comma 7 2 3 4 2 3 2" xfId="12423"/>
    <cellStyle name="Comma 7 2 3 4 2 4" xfId="9713"/>
    <cellStyle name="Comma 7 2 3 4 2 4 2" xfId="12994"/>
    <cellStyle name="Comma 7 2 3 4 2 5" xfId="3324"/>
    <cellStyle name="Comma 7 2 3 4 2 5 2" xfId="11281"/>
    <cellStyle name="Comma 7 2 3 4 2 6" xfId="2749"/>
    <cellStyle name="Comma 7 2 3 4 2 7" xfId="10710"/>
    <cellStyle name="Comma 7 2 3 4 3" xfId="4034"/>
    <cellStyle name="Comma 7 2 3 4 3 2" xfId="11567"/>
    <cellStyle name="Comma 7 2 3 4 4" xfId="6306"/>
    <cellStyle name="Comma 7 2 3 4 4 2" xfId="12138"/>
    <cellStyle name="Comma 7 2 3 4 5" xfId="8578"/>
    <cellStyle name="Comma 7 2 3 4 5 2" xfId="12709"/>
    <cellStyle name="Comma 7 2 3 4 6" xfId="3039"/>
    <cellStyle name="Comma 7 2 3 4 6 2" xfId="10996"/>
    <cellStyle name="Comma 7 2 3 4 7" xfId="2469"/>
    <cellStyle name="Comma 7 2 3 4 8" xfId="10430"/>
    <cellStyle name="Comma 7 2 3 5" xfId="1295"/>
    <cellStyle name="Comma 7 2 3 5 2" xfId="4715"/>
    <cellStyle name="Comma 7 2 3 5 2 2" xfId="11738"/>
    <cellStyle name="Comma 7 2 3 5 3" xfId="6987"/>
    <cellStyle name="Comma 7 2 3 5 3 2" xfId="12309"/>
    <cellStyle name="Comma 7 2 3 5 4" xfId="9259"/>
    <cellStyle name="Comma 7 2 3 5 4 2" xfId="12880"/>
    <cellStyle name="Comma 7 2 3 5 5" xfId="3210"/>
    <cellStyle name="Comma 7 2 3 5 5 2" xfId="11167"/>
    <cellStyle name="Comma 7 2 3 5 6" xfId="2637"/>
    <cellStyle name="Comma 7 2 3 5 7" xfId="10598"/>
    <cellStyle name="Comma 7 2 3 6" xfId="3580"/>
    <cellStyle name="Comma 7 2 3 6 2" xfId="11453"/>
    <cellStyle name="Comma 7 2 3 7" xfId="5852"/>
    <cellStyle name="Comma 7 2 3 7 2" xfId="12024"/>
    <cellStyle name="Comma 7 2 3 8" xfId="8124"/>
    <cellStyle name="Comma 7 2 3 8 2" xfId="12595"/>
    <cellStyle name="Comma 7 2 3 9" xfId="2922"/>
    <cellStyle name="Comma 7 2 3 9 2" xfId="10881"/>
    <cellStyle name="Comma 7 2 4" xfId="275"/>
    <cellStyle name="Comma 7 2 4 10" xfId="2385"/>
    <cellStyle name="Comma 7 2 4 11" xfId="10346"/>
    <cellStyle name="Comma 7 2 4 2" xfId="502"/>
    <cellStyle name="Comma 7 2 4 2 2" xfId="956"/>
    <cellStyle name="Comma 7 2 4 2 2 2" xfId="2091"/>
    <cellStyle name="Comma 7 2 4 2 2 2 2" xfId="5511"/>
    <cellStyle name="Comma 7 2 4 2 2 2 2 2" xfId="11938"/>
    <cellStyle name="Comma 7 2 4 2 2 2 3" xfId="7783"/>
    <cellStyle name="Comma 7 2 4 2 2 2 3 2" xfId="12509"/>
    <cellStyle name="Comma 7 2 4 2 2 2 4" xfId="10055"/>
    <cellStyle name="Comma 7 2 4 2 2 2 4 2" xfId="13080"/>
    <cellStyle name="Comma 7 2 4 2 2 2 5" xfId="3410"/>
    <cellStyle name="Comma 7 2 4 2 2 2 5 2" xfId="11367"/>
    <cellStyle name="Comma 7 2 4 2 2 2 6" xfId="2833"/>
    <cellStyle name="Comma 7 2 4 2 2 2 7" xfId="10794"/>
    <cellStyle name="Comma 7 2 4 2 2 3" xfId="4376"/>
    <cellStyle name="Comma 7 2 4 2 2 3 2" xfId="11653"/>
    <cellStyle name="Comma 7 2 4 2 2 4" xfId="6648"/>
    <cellStyle name="Comma 7 2 4 2 2 4 2" xfId="12224"/>
    <cellStyle name="Comma 7 2 4 2 2 5" xfId="8920"/>
    <cellStyle name="Comma 7 2 4 2 2 5 2" xfId="12795"/>
    <cellStyle name="Comma 7 2 4 2 2 6" xfId="3125"/>
    <cellStyle name="Comma 7 2 4 2 2 6 2" xfId="11082"/>
    <cellStyle name="Comma 7 2 4 2 2 7" xfId="2553"/>
    <cellStyle name="Comma 7 2 4 2 2 8" xfId="10514"/>
    <cellStyle name="Comma 7 2 4 2 3" xfId="1637"/>
    <cellStyle name="Comma 7 2 4 2 3 2" xfId="5057"/>
    <cellStyle name="Comma 7 2 4 2 3 2 2" xfId="11824"/>
    <cellStyle name="Comma 7 2 4 2 3 3" xfId="7329"/>
    <cellStyle name="Comma 7 2 4 2 3 3 2" xfId="12395"/>
    <cellStyle name="Comma 7 2 4 2 3 4" xfId="9601"/>
    <cellStyle name="Comma 7 2 4 2 3 4 2" xfId="12966"/>
    <cellStyle name="Comma 7 2 4 2 3 5" xfId="3296"/>
    <cellStyle name="Comma 7 2 4 2 3 5 2" xfId="11253"/>
    <cellStyle name="Comma 7 2 4 2 3 6" xfId="2721"/>
    <cellStyle name="Comma 7 2 4 2 3 7" xfId="10682"/>
    <cellStyle name="Comma 7 2 4 2 4" xfId="3922"/>
    <cellStyle name="Comma 7 2 4 2 4 2" xfId="11539"/>
    <cellStyle name="Comma 7 2 4 2 5" xfId="6194"/>
    <cellStyle name="Comma 7 2 4 2 5 2" xfId="12110"/>
    <cellStyle name="Comma 7 2 4 2 6" xfId="8466"/>
    <cellStyle name="Comma 7 2 4 2 6 2" xfId="12681"/>
    <cellStyle name="Comma 7 2 4 2 7" xfId="3011"/>
    <cellStyle name="Comma 7 2 4 2 7 2" xfId="10968"/>
    <cellStyle name="Comma 7 2 4 2 8" xfId="2441"/>
    <cellStyle name="Comma 7 2 4 2 9" xfId="10402"/>
    <cellStyle name="Comma 7 2 4 3" xfId="1183"/>
    <cellStyle name="Comma 7 2 4 3 2" xfId="2318"/>
    <cellStyle name="Comma 7 2 4 3 2 2" xfId="5738"/>
    <cellStyle name="Comma 7 2 4 3 2 2 2" xfId="11995"/>
    <cellStyle name="Comma 7 2 4 3 2 3" xfId="8010"/>
    <cellStyle name="Comma 7 2 4 3 2 3 2" xfId="12566"/>
    <cellStyle name="Comma 7 2 4 3 2 4" xfId="10282"/>
    <cellStyle name="Comma 7 2 4 3 2 4 2" xfId="13137"/>
    <cellStyle name="Comma 7 2 4 3 2 5" xfId="3467"/>
    <cellStyle name="Comma 7 2 4 3 2 5 2" xfId="11424"/>
    <cellStyle name="Comma 7 2 4 3 2 6" xfId="2889"/>
    <cellStyle name="Comma 7 2 4 3 2 7" xfId="10850"/>
    <cellStyle name="Comma 7 2 4 3 3" xfId="4603"/>
    <cellStyle name="Comma 7 2 4 3 3 2" xfId="11710"/>
    <cellStyle name="Comma 7 2 4 3 4" xfId="6875"/>
    <cellStyle name="Comma 7 2 4 3 4 2" xfId="12281"/>
    <cellStyle name="Comma 7 2 4 3 5" xfId="9147"/>
    <cellStyle name="Comma 7 2 4 3 5 2" xfId="12852"/>
    <cellStyle name="Comma 7 2 4 3 6" xfId="3182"/>
    <cellStyle name="Comma 7 2 4 3 6 2" xfId="11139"/>
    <cellStyle name="Comma 7 2 4 3 7" xfId="2609"/>
    <cellStyle name="Comma 7 2 4 3 8" xfId="10570"/>
    <cellStyle name="Comma 7 2 4 4" xfId="729"/>
    <cellStyle name="Comma 7 2 4 4 2" xfId="1864"/>
    <cellStyle name="Comma 7 2 4 4 2 2" xfId="5284"/>
    <cellStyle name="Comma 7 2 4 4 2 2 2" xfId="11881"/>
    <cellStyle name="Comma 7 2 4 4 2 3" xfId="7556"/>
    <cellStyle name="Comma 7 2 4 4 2 3 2" xfId="12452"/>
    <cellStyle name="Comma 7 2 4 4 2 4" xfId="9828"/>
    <cellStyle name="Comma 7 2 4 4 2 4 2" xfId="13023"/>
    <cellStyle name="Comma 7 2 4 4 2 5" xfId="3353"/>
    <cellStyle name="Comma 7 2 4 4 2 5 2" xfId="11310"/>
    <cellStyle name="Comma 7 2 4 4 2 6" xfId="2777"/>
    <cellStyle name="Comma 7 2 4 4 2 7" xfId="10738"/>
    <cellStyle name="Comma 7 2 4 4 3" xfId="4149"/>
    <cellStyle name="Comma 7 2 4 4 3 2" xfId="11596"/>
    <cellStyle name="Comma 7 2 4 4 4" xfId="6421"/>
    <cellStyle name="Comma 7 2 4 4 4 2" xfId="12167"/>
    <cellStyle name="Comma 7 2 4 4 5" xfId="8693"/>
    <cellStyle name="Comma 7 2 4 4 5 2" xfId="12738"/>
    <cellStyle name="Comma 7 2 4 4 6" xfId="3068"/>
    <cellStyle name="Comma 7 2 4 4 6 2" xfId="11025"/>
    <cellStyle name="Comma 7 2 4 4 7" xfId="2497"/>
    <cellStyle name="Comma 7 2 4 4 8" xfId="10458"/>
    <cellStyle name="Comma 7 2 4 5" xfId="1410"/>
    <cellStyle name="Comma 7 2 4 5 2" xfId="4830"/>
    <cellStyle name="Comma 7 2 4 5 2 2" xfId="11767"/>
    <cellStyle name="Comma 7 2 4 5 3" xfId="7102"/>
    <cellStyle name="Comma 7 2 4 5 3 2" xfId="12338"/>
    <cellStyle name="Comma 7 2 4 5 4" xfId="9374"/>
    <cellStyle name="Comma 7 2 4 5 4 2" xfId="12909"/>
    <cellStyle name="Comma 7 2 4 5 5" xfId="3239"/>
    <cellStyle name="Comma 7 2 4 5 5 2" xfId="11196"/>
    <cellStyle name="Comma 7 2 4 5 6" xfId="2665"/>
    <cellStyle name="Comma 7 2 4 5 7" xfId="10626"/>
    <cellStyle name="Comma 7 2 4 6" xfId="3695"/>
    <cellStyle name="Comma 7 2 4 6 2" xfId="11482"/>
    <cellStyle name="Comma 7 2 4 7" xfId="5967"/>
    <cellStyle name="Comma 7 2 4 7 2" xfId="12053"/>
    <cellStyle name="Comma 7 2 4 8" xfId="8239"/>
    <cellStyle name="Comma 7 2 4 8 2" xfId="12624"/>
    <cellStyle name="Comma 7 2 4 9" xfId="2954"/>
    <cellStyle name="Comma 7 2 4 9 2" xfId="10911"/>
    <cellStyle name="Comma 7 2 5" xfId="331"/>
    <cellStyle name="Comma 7 2 5 2" xfId="785"/>
    <cellStyle name="Comma 7 2 5 2 2" xfId="1920"/>
    <cellStyle name="Comma 7 2 5 2 2 2" xfId="5340"/>
    <cellStyle name="Comma 7 2 5 2 2 2 2" xfId="11895"/>
    <cellStyle name="Comma 7 2 5 2 2 3" xfId="7612"/>
    <cellStyle name="Comma 7 2 5 2 2 3 2" xfId="12466"/>
    <cellStyle name="Comma 7 2 5 2 2 4" xfId="9884"/>
    <cellStyle name="Comma 7 2 5 2 2 4 2" xfId="13037"/>
    <cellStyle name="Comma 7 2 5 2 2 5" xfId="3367"/>
    <cellStyle name="Comma 7 2 5 2 2 5 2" xfId="11324"/>
    <cellStyle name="Comma 7 2 5 2 2 6" xfId="2791"/>
    <cellStyle name="Comma 7 2 5 2 2 7" xfId="10752"/>
    <cellStyle name="Comma 7 2 5 2 3" xfId="4205"/>
    <cellStyle name="Comma 7 2 5 2 3 2" xfId="11610"/>
    <cellStyle name="Comma 7 2 5 2 4" xfId="6477"/>
    <cellStyle name="Comma 7 2 5 2 4 2" xfId="12181"/>
    <cellStyle name="Comma 7 2 5 2 5" xfId="8749"/>
    <cellStyle name="Comma 7 2 5 2 5 2" xfId="12752"/>
    <cellStyle name="Comma 7 2 5 2 6" xfId="3082"/>
    <cellStyle name="Comma 7 2 5 2 6 2" xfId="11039"/>
    <cellStyle name="Comma 7 2 5 2 7" xfId="2511"/>
    <cellStyle name="Comma 7 2 5 2 8" xfId="10472"/>
    <cellStyle name="Comma 7 2 5 3" xfId="1466"/>
    <cellStyle name="Comma 7 2 5 3 2" xfId="4886"/>
    <cellStyle name="Comma 7 2 5 3 2 2" xfId="11781"/>
    <cellStyle name="Comma 7 2 5 3 3" xfId="7158"/>
    <cellStyle name="Comma 7 2 5 3 3 2" xfId="12352"/>
    <cellStyle name="Comma 7 2 5 3 4" xfId="9430"/>
    <cellStyle name="Comma 7 2 5 3 4 2" xfId="12923"/>
    <cellStyle name="Comma 7 2 5 3 5" xfId="3253"/>
    <cellStyle name="Comma 7 2 5 3 5 2" xfId="11210"/>
    <cellStyle name="Comma 7 2 5 3 6" xfId="2679"/>
    <cellStyle name="Comma 7 2 5 3 7" xfId="10640"/>
    <cellStyle name="Comma 7 2 5 4" xfId="3751"/>
    <cellStyle name="Comma 7 2 5 4 2" xfId="11496"/>
    <cellStyle name="Comma 7 2 5 5" xfId="6023"/>
    <cellStyle name="Comma 7 2 5 5 2" xfId="12067"/>
    <cellStyle name="Comma 7 2 5 6" xfId="8295"/>
    <cellStyle name="Comma 7 2 5 6 2" xfId="12638"/>
    <cellStyle name="Comma 7 2 5 7" xfId="2968"/>
    <cellStyle name="Comma 7 2 5 7 2" xfId="10925"/>
    <cellStyle name="Comma 7 2 5 8" xfId="2399"/>
    <cellStyle name="Comma 7 2 5 9" xfId="10360"/>
    <cellStyle name="Comma 7 2 6" xfId="1012"/>
    <cellStyle name="Comma 7 2 6 2" xfId="2147"/>
    <cellStyle name="Comma 7 2 6 2 2" xfId="5567"/>
    <cellStyle name="Comma 7 2 6 2 2 2" xfId="11952"/>
    <cellStyle name="Comma 7 2 6 2 3" xfId="7839"/>
    <cellStyle name="Comma 7 2 6 2 3 2" xfId="12523"/>
    <cellStyle name="Comma 7 2 6 2 4" xfId="10111"/>
    <cellStyle name="Comma 7 2 6 2 4 2" xfId="13094"/>
    <cellStyle name="Comma 7 2 6 2 5" xfId="3424"/>
    <cellStyle name="Comma 7 2 6 2 5 2" xfId="11381"/>
    <cellStyle name="Comma 7 2 6 2 6" xfId="2847"/>
    <cellStyle name="Comma 7 2 6 2 7" xfId="10808"/>
    <cellStyle name="Comma 7 2 6 3" xfId="4432"/>
    <cellStyle name="Comma 7 2 6 3 2" xfId="11667"/>
    <cellStyle name="Comma 7 2 6 4" xfId="6704"/>
    <cellStyle name="Comma 7 2 6 4 2" xfId="12238"/>
    <cellStyle name="Comma 7 2 6 5" xfId="8976"/>
    <cellStyle name="Comma 7 2 6 5 2" xfId="12809"/>
    <cellStyle name="Comma 7 2 6 6" xfId="3139"/>
    <cellStyle name="Comma 7 2 6 6 2" xfId="11096"/>
    <cellStyle name="Comma 7 2 6 7" xfId="2567"/>
    <cellStyle name="Comma 7 2 6 8" xfId="10528"/>
    <cellStyle name="Comma 7 2 7" xfId="558"/>
    <cellStyle name="Comma 7 2 7 2" xfId="1693"/>
    <cellStyle name="Comma 7 2 7 2 2" xfId="5113"/>
    <cellStyle name="Comma 7 2 7 2 2 2" xfId="11838"/>
    <cellStyle name="Comma 7 2 7 2 3" xfId="7385"/>
    <cellStyle name="Comma 7 2 7 2 3 2" xfId="12409"/>
    <cellStyle name="Comma 7 2 7 2 4" xfId="9657"/>
    <cellStyle name="Comma 7 2 7 2 4 2" xfId="12980"/>
    <cellStyle name="Comma 7 2 7 2 5" xfId="3310"/>
    <cellStyle name="Comma 7 2 7 2 5 2" xfId="11267"/>
    <cellStyle name="Comma 7 2 7 2 6" xfId="2735"/>
    <cellStyle name="Comma 7 2 7 2 7" xfId="10696"/>
    <cellStyle name="Comma 7 2 7 3" xfId="3978"/>
    <cellStyle name="Comma 7 2 7 3 2" xfId="11553"/>
    <cellStyle name="Comma 7 2 7 4" xfId="6250"/>
    <cellStyle name="Comma 7 2 7 4 2" xfId="12124"/>
    <cellStyle name="Comma 7 2 7 5" xfId="8522"/>
    <cellStyle name="Comma 7 2 7 5 2" xfId="12695"/>
    <cellStyle name="Comma 7 2 7 6" xfId="3025"/>
    <cellStyle name="Comma 7 2 7 6 2" xfId="10982"/>
    <cellStyle name="Comma 7 2 7 7" xfId="2455"/>
    <cellStyle name="Comma 7 2 7 8" xfId="10416"/>
    <cellStyle name="Comma 7 2 8" xfId="1239"/>
    <cellStyle name="Comma 7 2 8 2" xfId="4659"/>
    <cellStyle name="Comma 7 2 8 2 2" xfId="11724"/>
    <cellStyle name="Comma 7 2 8 3" xfId="6931"/>
    <cellStyle name="Comma 7 2 8 3 2" xfId="12295"/>
    <cellStyle name="Comma 7 2 8 4" xfId="9203"/>
    <cellStyle name="Comma 7 2 8 4 2" xfId="12866"/>
    <cellStyle name="Comma 7 2 8 5" xfId="3196"/>
    <cellStyle name="Comma 7 2 8 5 2" xfId="11153"/>
    <cellStyle name="Comma 7 2 8 6" xfId="2623"/>
    <cellStyle name="Comma 7 2 8 7" xfId="10584"/>
    <cellStyle name="Comma 7 2 9" xfId="3524"/>
    <cellStyle name="Comma 7 2 9 2" xfId="11439"/>
    <cellStyle name="Comma 7 3" xfId="177"/>
    <cellStyle name="Comma 7 3 10" xfId="2363"/>
    <cellStyle name="Comma 7 3 11" xfId="10324"/>
    <cellStyle name="Comma 7 3 2" xfId="415"/>
    <cellStyle name="Comma 7 3 2 2" xfId="869"/>
    <cellStyle name="Comma 7 3 2 2 2" xfId="2004"/>
    <cellStyle name="Comma 7 3 2 2 2 2" xfId="5424"/>
    <cellStyle name="Comma 7 3 2 2 2 2 2" xfId="11916"/>
    <cellStyle name="Comma 7 3 2 2 2 3" xfId="7696"/>
    <cellStyle name="Comma 7 3 2 2 2 3 2" xfId="12487"/>
    <cellStyle name="Comma 7 3 2 2 2 4" xfId="9968"/>
    <cellStyle name="Comma 7 3 2 2 2 4 2" xfId="13058"/>
    <cellStyle name="Comma 7 3 2 2 2 5" xfId="3388"/>
    <cellStyle name="Comma 7 3 2 2 2 5 2" xfId="11345"/>
    <cellStyle name="Comma 7 3 2 2 2 6" xfId="2812"/>
    <cellStyle name="Comma 7 3 2 2 2 7" xfId="10773"/>
    <cellStyle name="Comma 7 3 2 2 3" xfId="4289"/>
    <cellStyle name="Comma 7 3 2 2 3 2" xfId="11631"/>
    <cellStyle name="Comma 7 3 2 2 4" xfId="6561"/>
    <cellStyle name="Comma 7 3 2 2 4 2" xfId="12202"/>
    <cellStyle name="Comma 7 3 2 2 5" xfId="8833"/>
    <cellStyle name="Comma 7 3 2 2 5 2" xfId="12773"/>
    <cellStyle name="Comma 7 3 2 2 6" xfId="3103"/>
    <cellStyle name="Comma 7 3 2 2 6 2" xfId="11060"/>
    <cellStyle name="Comma 7 3 2 2 7" xfId="2532"/>
    <cellStyle name="Comma 7 3 2 2 8" xfId="10493"/>
    <cellStyle name="Comma 7 3 2 3" xfId="1550"/>
    <cellStyle name="Comma 7 3 2 3 2" xfId="4970"/>
    <cellStyle name="Comma 7 3 2 3 2 2" xfId="11802"/>
    <cellStyle name="Comma 7 3 2 3 3" xfId="7242"/>
    <cellStyle name="Comma 7 3 2 3 3 2" xfId="12373"/>
    <cellStyle name="Comma 7 3 2 3 4" xfId="9514"/>
    <cellStyle name="Comma 7 3 2 3 4 2" xfId="12944"/>
    <cellStyle name="Comma 7 3 2 3 5" xfId="3274"/>
    <cellStyle name="Comma 7 3 2 3 5 2" xfId="11231"/>
    <cellStyle name="Comma 7 3 2 3 6" xfId="2700"/>
    <cellStyle name="Comma 7 3 2 3 7" xfId="10661"/>
    <cellStyle name="Comma 7 3 2 4" xfId="3835"/>
    <cellStyle name="Comma 7 3 2 4 2" xfId="11517"/>
    <cellStyle name="Comma 7 3 2 5" xfId="6107"/>
    <cellStyle name="Comma 7 3 2 5 2" xfId="12088"/>
    <cellStyle name="Comma 7 3 2 6" xfId="8379"/>
    <cellStyle name="Comma 7 3 2 6 2" xfId="12659"/>
    <cellStyle name="Comma 7 3 2 7" xfId="2989"/>
    <cellStyle name="Comma 7 3 2 7 2" xfId="10946"/>
    <cellStyle name="Comma 7 3 2 8" xfId="2420"/>
    <cellStyle name="Comma 7 3 2 9" xfId="10381"/>
    <cellStyle name="Comma 7 3 3" xfId="1096"/>
    <cellStyle name="Comma 7 3 3 2" xfId="2231"/>
    <cellStyle name="Comma 7 3 3 2 2" xfId="5651"/>
    <cellStyle name="Comma 7 3 3 2 2 2" xfId="11973"/>
    <cellStyle name="Comma 7 3 3 2 3" xfId="7923"/>
    <cellStyle name="Comma 7 3 3 2 3 2" xfId="12544"/>
    <cellStyle name="Comma 7 3 3 2 4" xfId="10195"/>
    <cellStyle name="Comma 7 3 3 2 4 2" xfId="13115"/>
    <cellStyle name="Comma 7 3 3 2 5" xfId="3445"/>
    <cellStyle name="Comma 7 3 3 2 5 2" xfId="11402"/>
    <cellStyle name="Comma 7 3 3 2 6" xfId="2868"/>
    <cellStyle name="Comma 7 3 3 2 7" xfId="10829"/>
    <cellStyle name="Comma 7 3 3 3" xfId="4516"/>
    <cellStyle name="Comma 7 3 3 3 2" xfId="11688"/>
    <cellStyle name="Comma 7 3 3 4" xfId="6788"/>
    <cellStyle name="Comma 7 3 3 4 2" xfId="12259"/>
    <cellStyle name="Comma 7 3 3 5" xfId="9060"/>
    <cellStyle name="Comma 7 3 3 5 2" xfId="12830"/>
    <cellStyle name="Comma 7 3 3 6" xfId="3160"/>
    <cellStyle name="Comma 7 3 3 6 2" xfId="11117"/>
    <cellStyle name="Comma 7 3 3 7" xfId="2588"/>
    <cellStyle name="Comma 7 3 3 8" xfId="10549"/>
    <cellStyle name="Comma 7 3 4" xfId="642"/>
    <cellStyle name="Comma 7 3 4 2" xfId="1777"/>
    <cellStyle name="Comma 7 3 4 2 2" xfId="5197"/>
    <cellStyle name="Comma 7 3 4 2 2 2" xfId="11859"/>
    <cellStyle name="Comma 7 3 4 2 3" xfId="7469"/>
    <cellStyle name="Comma 7 3 4 2 3 2" xfId="12430"/>
    <cellStyle name="Comma 7 3 4 2 4" xfId="9741"/>
    <cellStyle name="Comma 7 3 4 2 4 2" xfId="13001"/>
    <cellStyle name="Comma 7 3 4 2 5" xfId="3331"/>
    <cellStyle name="Comma 7 3 4 2 5 2" xfId="11288"/>
    <cellStyle name="Comma 7 3 4 2 6" xfId="2756"/>
    <cellStyle name="Comma 7 3 4 2 7" xfId="10717"/>
    <cellStyle name="Comma 7 3 4 3" xfId="4062"/>
    <cellStyle name="Comma 7 3 4 3 2" xfId="11574"/>
    <cellStyle name="Comma 7 3 4 4" xfId="6334"/>
    <cellStyle name="Comma 7 3 4 4 2" xfId="12145"/>
    <cellStyle name="Comma 7 3 4 5" xfId="8606"/>
    <cellStyle name="Comma 7 3 4 5 2" xfId="12716"/>
    <cellStyle name="Comma 7 3 4 6" xfId="3046"/>
    <cellStyle name="Comma 7 3 4 6 2" xfId="11003"/>
    <cellStyle name="Comma 7 3 4 7" xfId="2476"/>
    <cellStyle name="Comma 7 3 4 8" xfId="10437"/>
    <cellStyle name="Comma 7 3 5" xfId="1323"/>
    <cellStyle name="Comma 7 3 5 2" xfId="4743"/>
    <cellStyle name="Comma 7 3 5 2 2" xfId="11745"/>
    <cellStyle name="Comma 7 3 5 3" xfId="7015"/>
    <cellStyle name="Comma 7 3 5 3 2" xfId="12316"/>
    <cellStyle name="Comma 7 3 5 4" xfId="9287"/>
    <cellStyle name="Comma 7 3 5 4 2" xfId="12887"/>
    <cellStyle name="Comma 7 3 5 5" xfId="3217"/>
    <cellStyle name="Comma 7 3 5 5 2" xfId="11174"/>
    <cellStyle name="Comma 7 3 5 6" xfId="2644"/>
    <cellStyle name="Comma 7 3 5 7" xfId="10605"/>
    <cellStyle name="Comma 7 3 6" xfId="3608"/>
    <cellStyle name="Comma 7 3 6 2" xfId="11460"/>
    <cellStyle name="Comma 7 3 7" xfId="5880"/>
    <cellStyle name="Comma 7 3 7 2" xfId="12031"/>
    <cellStyle name="Comma 7 3 8" xfId="8152"/>
    <cellStyle name="Comma 7 3 8 2" xfId="12602"/>
    <cellStyle name="Comma 7 3 9" xfId="2929"/>
    <cellStyle name="Comma 7 3 9 2" xfId="10888"/>
    <cellStyle name="Comma 7 4" xfId="121"/>
    <cellStyle name="Comma 7 4 10" xfId="2349"/>
    <cellStyle name="Comma 7 4 11" xfId="10310"/>
    <cellStyle name="Comma 7 4 2" xfId="359"/>
    <cellStyle name="Comma 7 4 2 2" xfId="813"/>
    <cellStyle name="Comma 7 4 2 2 2" xfId="1948"/>
    <cellStyle name="Comma 7 4 2 2 2 2" xfId="5368"/>
    <cellStyle name="Comma 7 4 2 2 2 2 2" xfId="11902"/>
    <cellStyle name="Comma 7 4 2 2 2 3" xfId="7640"/>
    <cellStyle name="Comma 7 4 2 2 2 3 2" xfId="12473"/>
    <cellStyle name="Comma 7 4 2 2 2 4" xfId="9912"/>
    <cellStyle name="Comma 7 4 2 2 2 4 2" xfId="13044"/>
    <cellStyle name="Comma 7 4 2 2 2 5" xfId="3374"/>
    <cellStyle name="Comma 7 4 2 2 2 5 2" xfId="11331"/>
    <cellStyle name="Comma 7 4 2 2 2 6" xfId="2798"/>
    <cellStyle name="Comma 7 4 2 2 2 7" xfId="10759"/>
    <cellStyle name="Comma 7 4 2 2 3" xfId="4233"/>
    <cellStyle name="Comma 7 4 2 2 3 2" xfId="11617"/>
    <cellStyle name="Comma 7 4 2 2 4" xfId="6505"/>
    <cellStyle name="Comma 7 4 2 2 4 2" xfId="12188"/>
    <cellStyle name="Comma 7 4 2 2 5" xfId="8777"/>
    <cellStyle name="Comma 7 4 2 2 5 2" xfId="12759"/>
    <cellStyle name="Comma 7 4 2 2 6" xfId="3089"/>
    <cellStyle name="Comma 7 4 2 2 6 2" xfId="11046"/>
    <cellStyle name="Comma 7 4 2 2 7" xfId="2518"/>
    <cellStyle name="Comma 7 4 2 2 8" xfId="10479"/>
    <cellStyle name="Comma 7 4 2 3" xfId="1494"/>
    <cellStyle name="Comma 7 4 2 3 2" xfId="4914"/>
    <cellStyle name="Comma 7 4 2 3 2 2" xfId="11788"/>
    <cellStyle name="Comma 7 4 2 3 3" xfId="7186"/>
    <cellStyle name="Comma 7 4 2 3 3 2" xfId="12359"/>
    <cellStyle name="Comma 7 4 2 3 4" xfId="9458"/>
    <cellStyle name="Comma 7 4 2 3 4 2" xfId="12930"/>
    <cellStyle name="Comma 7 4 2 3 5" xfId="3260"/>
    <cellStyle name="Comma 7 4 2 3 5 2" xfId="11217"/>
    <cellStyle name="Comma 7 4 2 3 6" xfId="2686"/>
    <cellStyle name="Comma 7 4 2 3 7" xfId="10647"/>
    <cellStyle name="Comma 7 4 2 4" xfId="3779"/>
    <cellStyle name="Comma 7 4 2 4 2" xfId="11503"/>
    <cellStyle name="Comma 7 4 2 5" xfId="6051"/>
    <cellStyle name="Comma 7 4 2 5 2" xfId="12074"/>
    <cellStyle name="Comma 7 4 2 6" xfId="8323"/>
    <cellStyle name="Comma 7 4 2 6 2" xfId="12645"/>
    <cellStyle name="Comma 7 4 2 7" xfId="2975"/>
    <cellStyle name="Comma 7 4 2 7 2" xfId="10932"/>
    <cellStyle name="Comma 7 4 2 8" xfId="2406"/>
    <cellStyle name="Comma 7 4 2 9" xfId="10367"/>
    <cellStyle name="Comma 7 4 3" xfId="1040"/>
    <cellStyle name="Comma 7 4 3 2" xfId="2175"/>
    <cellStyle name="Comma 7 4 3 2 2" xfId="5595"/>
    <cellStyle name="Comma 7 4 3 2 2 2" xfId="11959"/>
    <cellStyle name="Comma 7 4 3 2 3" xfId="7867"/>
    <cellStyle name="Comma 7 4 3 2 3 2" xfId="12530"/>
    <cellStyle name="Comma 7 4 3 2 4" xfId="10139"/>
    <cellStyle name="Comma 7 4 3 2 4 2" xfId="13101"/>
    <cellStyle name="Comma 7 4 3 2 5" xfId="3431"/>
    <cellStyle name="Comma 7 4 3 2 5 2" xfId="11388"/>
    <cellStyle name="Comma 7 4 3 2 6" xfId="2854"/>
    <cellStyle name="Comma 7 4 3 2 7" xfId="10815"/>
    <cellStyle name="Comma 7 4 3 3" xfId="4460"/>
    <cellStyle name="Comma 7 4 3 3 2" xfId="11674"/>
    <cellStyle name="Comma 7 4 3 4" xfId="6732"/>
    <cellStyle name="Comma 7 4 3 4 2" xfId="12245"/>
    <cellStyle name="Comma 7 4 3 5" xfId="9004"/>
    <cellStyle name="Comma 7 4 3 5 2" xfId="12816"/>
    <cellStyle name="Comma 7 4 3 6" xfId="3146"/>
    <cellStyle name="Comma 7 4 3 6 2" xfId="11103"/>
    <cellStyle name="Comma 7 4 3 7" xfId="2574"/>
    <cellStyle name="Comma 7 4 3 8" xfId="10535"/>
    <cellStyle name="Comma 7 4 4" xfId="586"/>
    <cellStyle name="Comma 7 4 4 2" xfId="1721"/>
    <cellStyle name="Comma 7 4 4 2 2" xfId="5141"/>
    <cellStyle name="Comma 7 4 4 2 2 2" xfId="11845"/>
    <cellStyle name="Comma 7 4 4 2 3" xfId="7413"/>
    <cellStyle name="Comma 7 4 4 2 3 2" xfId="12416"/>
    <cellStyle name="Comma 7 4 4 2 4" xfId="9685"/>
    <cellStyle name="Comma 7 4 4 2 4 2" xfId="12987"/>
    <cellStyle name="Comma 7 4 4 2 5" xfId="3317"/>
    <cellStyle name="Comma 7 4 4 2 5 2" xfId="11274"/>
    <cellStyle name="Comma 7 4 4 2 6" xfId="2742"/>
    <cellStyle name="Comma 7 4 4 2 7" xfId="10703"/>
    <cellStyle name="Comma 7 4 4 3" xfId="4006"/>
    <cellStyle name="Comma 7 4 4 3 2" xfId="11560"/>
    <cellStyle name="Comma 7 4 4 4" xfId="6278"/>
    <cellStyle name="Comma 7 4 4 4 2" xfId="12131"/>
    <cellStyle name="Comma 7 4 4 5" xfId="8550"/>
    <cellStyle name="Comma 7 4 4 5 2" xfId="12702"/>
    <cellStyle name="Comma 7 4 4 6" xfId="3032"/>
    <cellStyle name="Comma 7 4 4 6 2" xfId="10989"/>
    <cellStyle name="Comma 7 4 4 7" xfId="2462"/>
    <cellStyle name="Comma 7 4 4 8" xfId="10423"/>
    <cellStyle name="Comma 7 4 5" xfId="1267"/>
    <cellStyle name="Comma 7 4 5 2" xfId="4687"/>
    <cellStyle name="Comma 7 4 5 2 2" xfId="11731"/>
    <cellStyle name="Comma 7 4 5 3" xfId="6959"/>
    <cellStyle name="Comma 7 4 5 3 2" xfId="12302"/>
    <cellStyle name="Comma 7 4 5 4" xfId="9231"/>
    <cellStyle name="Comma 7 4 5 4 2" xfId="12873"/>
    <cellStyle name="Comma 7 4 5 5" xfId="3203"/>
    <cellStyle name="Comma 7 4 5 5 2" xfId="11160"/>
    <cellStyle name="Comma 7 4 5 6" xfId="2630"/>
    <cellStyle name="Comma 7 4 5 7" xfId="10591"/>
    <cellStyle name="Comma 7 4 6" xfId="3552"/>
    <cellStyle name="Comma 7 4 6 2" xfId="11446"/>
    <cellStyle name="Comma 7 4 7" xfId="5824"/>
    <cellStyle name="Comma 7 4 7 2" xfId="12017"/>
    <cellStyle name="Comma 7 4 8" xfId="8096"/>
    <cellStyle name="Comma 7 4 8 2" xfId="12588"/>
    <cellStyle name="Comma 7 4 9" xfId="2915"/>
    <cellStyle name="Comma 7 4 9 2" xfId="10874"/>
    <cellStyle name="Comma 7 5" xfId="247"/>
    <cellStyle name="Comma 7 5 10" xfId="2378"/>
    <cellStyle name="Comma 7 5 11" xfId="10339"/>
    <cellStyle name="Comma 7 5 2" xfId="474"/>
    <cellStyle name="Comma 7 5 2 2" xfId="928"/>
    <cellStyle name="Comma 7 5 2 2 2" xfId="2063"/>
    <cellStyle name="Comma 7 5 2 2 2 2" xfId="5483"/>
    <cellStyle name="Comma 7 5 2 2 2 2 2" xfId="11931"/>
    <cellStyle name="Comma 7 5 2 2 2 3" xfId="7755"/>
    <cellStyle name="Comma 7 5 2 2 2 3 2" xfId="12502"/>
    <cellStyle name="Comma 7 5 2 2 2 4" xfId="10027"/>
    <cellStyle name="Comma 7 5 2 2 2 4 2" xfId="13073"/>
    <cellStyle name="Comma 7 5 2 2 2 5" xfId="3403"/>
    <cellStyle name="Comma 7 5 2 2 2 5 2" xfId="11360"/>
    <cellStyle name="Comma 7 5 2 2 2 6" xfId="2826"/>
    <cellStyle name="Comma 7 5 2 2 2 7" xfId="10787"/>
    <cellStyle name="Comma 7 5 2 2 3" xfId="4348"/>
    <cellStyle name="Comma 7 5 2 2 3 2" xfId="11646"/>
    <cellStyle name="Comma 7 5 2 2 4" xfId="6620"/>
    <cellStyle name="Comma 7 5 2 2 4 2" xfId="12217"/>
    <cellStyle name="Comma 7 5 2 2 5" xfId="8892"/>
    <cellStyle name="Comma 7 5 2 2 5 2" xfId="12788"/>
    <cellStyle name="Comma 7 5 2 2 6" xfId="3118"/>
    <cellStyle name="Comma 7 5 2 2 6 2" xfId="11075"/>
    <cellStyle name="Comma 7 5 2 2 7" xfId="2546"/>
    <cellStyle name="Comma 7 5 2 2 8" xfId="10507"/>
    <cellStyle name="Comma 7 5 2 3" xfId="1609"/>
    <cellStyle name="Comma 7 5 2 3 2" xfId="5029"/>
    <cellStyle name="Comma 7 5 2 3 2 2" xfId="11817"/>
    <cellStyle name="Comma 7 5 2 3 3" xfId="7301"/>
    <cellStyle name="Comma 7 5 2 3 3 2" xfId="12388"/>
    <cellStyle name="Comma 7 5 2 3 4" xfId="9573"/>
    <cellStyle name="Comma 7 5 2 3 4 2" xfId="12959"/>
    <cellStyle name="Comma 7 5 2 3 5" xfId="3289"/>
    <cellStyle name="Comma 7 5 2 3 5 2" xfId="11246"/>
    <cellStyle name="Comma 7 5 2 3 6" xfId="2714"/>
    <cellStyle name="Comma 7 5 2 3 7" xfId="10675"/>
    <cellStyle name="Comma 7 5 2 4" xfId="3894"/>
    <cellStyle name="Comma 7 5 2 4 2" xfId="11532"/>
    <cellStyle name="Comma 7 5 2 5" xfId="6166"/>
    <cellStyle name="Comma 7 5 2 5 2" xfId="12103"/>
    <cellStyle name="Comma 7 5 2 6" xfId="8438"/>
    <cellStyle name="Comma 7 5 2 6 2" xfId="12674"/>
    <cellStyle name="Comma 7 5 2 7" xfId="3004"/>
    <cellStyle name="Comma 7 5 2 7 2" xfId="10961"/>
    <cellStyle name="Comma 7 5 2 8" xfId="2434"/>
    <cellStyle name="Comma 7 5 2 9" xfId="10395"/>
    <cellStyle name="Comma 7 5 3" xfId="1155"/>
    <cellStyle name="Comma 7 5 3 2" xfId="2290"/>
    <cellStyle name="Comma 7 5 3 2 2" xfId="5710"/>
    <cellStyle name="Comma 7 5 3 2 2 2" xfId="11988"/>
    <cellStyle name="Comma 7 5 3 2 3" xfId="7982"/>
    <cellStyle name="Comma 7 5 3 2 3 2" xfId="12559"/>
    <cellStyle name="Comma 7 5 3 2 4" xfId="10254"/>
    <cellStyle name="Comma 7 5 3 2 4 2" xfId="13130"/>
    <cellStyle name="Comma 7 5 3 2 5" xfId="3460"/>
    <cellStyle name="Comma 7 5 3 2 5 2" xfId="11417"/>
    <cellStyle name="Comma 7 5 3 2 6" xfId="2882"/>
    <cellStyle name="Comma 7 5 3 2 7" xfId="10843"/>
    <cellStyle name="Comma 7 5 3 3" xfId="4575"/>
    <cellStyle name="Comma 7 5 3 3 2" xfId="11703"/>
    <cellStyle name="Comma 7 5 3 4" xfId="6847"/>
    <cellStyle name="Comma 7 5 3 4 2" xfId="12274"/>
    <cellStyle name="Comma 7 5 3 5" xfId="9119"/>
    <cellStyle name="Comma 7 5 3 5 2" xfId="12845"/>
    <cellStyle name="Comma 7 5 3 6" xfId="3175"/>
    <cellStyle name="Comma 7 5 3 6 2" xfId="11132"/>
    <cellStyle name="Comma 7 5 3 7" xfId="2602"/>
    <cellStyle name="Comma 7 5 3 8" xfId="10563"/>
    <cellStyle name="Comma 7 5 4" xfId="701"/>
    <cellStyle name="Comma 7 5 4 2" xfId="1836"/>
    <cellStyle name="Comma 7 5 4 2 2" xfId="5256"/>
    <cellStyle name="Comma 7 5 4 2 2 2" xfId="11874"/>
    <cellStyle name="Comma 7 5 4 2 3" xfId="7528"/>
    <cellStyle name="Comma 7 5 4 2 3 2" xfId="12445"/>
    <cellStyle name="Comma 7 5 4 2 4" xfId="9800"/>
    <cellStyle name="Comma 7 5 4 2 4 2" xfId="13016"/>
    <cellStyle name="Comma 7 5 4 2 5" xfId="3346"/>
    <cellStyle name="Comma 7 5 4 2 5 2" xfId="11303"/>
    <cellStyle name="Comma 7 5 4 2 6" xfId="2770"/>
    <cellStyle name="Comma 7 5 4 2 7" xfId="10731"/>
    <cellStyle name="Comma 7 5 4 3" xfId="4121"/>
    <cellStyle name="Comma 7 5 4 3 2" xfId="11589"/>
    <cellStyle name="Comma 7 5 4 4" xfId="6393"/>
    <cellStyle name="Comma 7 5 4 4 2" xfId="12160"/>
    <cellStyle name="Comma 7 5 4 5" xfId="8665"/>
    <cellStyle name="Comma 7 5 4 5 2" xfId="12731"/>
    <cellStyle name="Comma 7 5 4 6" xfId="3061"/>
    <cellStyle name="Comma 7 5 4 6 2" xfId="11018"/>
    <cellStyle name="Comma 7 5 4 7" xfId="2490"/>
    <cellStyle name="Comma 7 5 4 8" xfId="10451"/>
    <cellStyle name="Comma 7 5 5" xfId="1382"/>
    <cellStyle name="Comma 7 5 5 2" xfId="4802"/>
    <cellStyle name="Comma 7 5 5 2 2" xfId="11760"/>
    <cellStyle name="Comma 7 5 5 3" xfId="7074"/>
    <cellStyle name="Comma 7 5 5 3 2" xfId="12331"/>
    <cellStyle name="Comma 7 5 5 4" xfId="9346"/>
    <cellStyle name="Comma 7 5 5 4 2" xfId="12902"/>
    <cellStyle name="Comma 7 5 5 5" xfId="3232"/>
    <cellStyle name="Comma 7 5 5 5 2" xfId="11189"/>
    <cellStyle name="Comma 7 5 5 6" xfId="2658"/>
    <cellStyle name="Comma 7 5 5 7" xfId="10619"/>
    <cellStyle name="Comma 7 5 6" xfId="3667"/>
    <cellStyle name="Comma 7 5 6 2" xfId="11475"/>
    <cellStyle name="Comma 7 5 7" xfId="5939"/>
    <cellStyle name="Comma 7 5 7 2" xfId="12046"/>
    <cellStyle name="Comma 7 5 8" xfId="8211"/>
    <cellStyle name="Comma 7 5 8 2" xfId="12617"/>
    <cellStyle name="Comma 7 5 9" xfId="2947"/>
    <cellStyle name="Comma 7 5 9 2" xfId="10904"/>
    <cellStyle name="Comma 7 6" xfId="303"/>
    <cellStyle name="Comma 7 6 2" xfId="757"/>
    <cellStyle name="Comma 7 6 2 2" xfId="1892"/>
    <cellStyle name="Comma 7 6 2 2 2" xfId="5312"/>
    <cellStyle name="Comma 7 6 2 2 2 2" xfId="11888"/>
    <cellStyle name="Comma 7 6 2 2 3" xfId="7584"/>
    <cellStyle name="Comma 7 6 2 2 3 2" xfId="12459"/>
    <cellStyle name="Comma 7 6 2 2 4" xfId="9856"/>
    <cellStyle name="Comma 7 6 2 2 4 2" xfId="13030"/>
    <cellStyle name="Comma 7 6 2 2 5" xfId="3360"/>
    <cellStyle name="Comma 7 6 2 2 5 2" xfId="11317"/>
    <cellStyle name="Comma 7 6 2 2 6" xfId="2784"/>
    <cellStyle name="Comma 7 6 2 2 7" xfId="10745"/>
    <cellStyle name="Comma 7 6 2 3" xfId="4177"/>
    <cellStyle name="Comma 7 6 2 3 2" xfId="11603"/>
    <cellStyle name="Comma 7 6 2 4" xfId="6449"/>
    <cellStyle name="Comma 7 6 2 4 2" xfId="12174"/>
    <cellStyle name="Comma 7 6 2 5" xfId="8721"/>
    <cellStyle name="Comma 7 6 2 5 2" xfId="12745"/>
    <cellStyle name="Comma 7 6 2 6" xfId="3075"/>
    <cellStyle name="Comma 7 6 2 6 2" xfId="11032"/>
    <cellStyle name="Comma 7 6 2 7" xfId="2504"/>
    <cellStyle name="Comma 7 6 2 8" xfId="10465"/>
    <cellStyle name="Comma 7 6 3" xfId="1438"/>
    <cellStyle name="Comma 7 6 3 2" xfId="4858"/>
    <cellStyle name="Comma 7 6 3 2 2" xfId="11774"/>
    <cellStyle name="Comma 7 6 3 3" xfId="7130"/>
    <cellStyle name="Comma 7 6 3 3 2" xfId="12345"/>
    <cellStyle name="Comma 7 6 3 4" xfId="9402"/>
    <cellStyle name="Comma 7 6 3 4 2" xfId="12916"/>
    <cellStyle name="Comma 7 6 3 5" xfId="3246"/>
    <cellStyle name="Comma 7 6 3 5 2" xfId="11203"/>
    <cellStyle name="Comma 7 6 3 6" xfId="2672"/>
    <cellStyle name="Comma 7 6 3 7" xfId="10633"/>
    <cellStyle name="Comma 7 6 4" xfId="3723"/>
    <cellStyle name="Comma 7 6 4 2" xfId="11489"/>
    <cellStyle name="Comma 7 6 5" xfId="5995"/>
    <cellStyle name="Comma 7 6 5 2" xfId="12060"/>
    <cellStyle name="Comma 7 6 6" xfId="8267"/>
    <cellStyle name="Comma 7 6 6 2" xfId="12631"/>
    <cellStyle name="Comma 7 6 7" xfId="2961"/>
    <cellStyle name="Comma 7 6 7 2" xfId="10918"/>
    <cellStyle name="Comma 7 6 8" xfId="2392"/>
    <cellStyle name="Comma 7 6 9" xfId="10353"/>
    <cellStyle name="Comma 7 7" xfId="984"/>
    <cellStyle name="Comma 7 7 2" xfId="2119"/>
    <cellStyle name="Comma 7 7 2 2" xfId="5539"/>
    <cellStyle name="Comma 7 7 2 2 2" xfId="11945"/>
    <cellStyle name="Comma 7 7 2 3" xfId="7811"/>
    <cellStyle name="Comma 7 7 2 3 2" xfId="12516"/>
    <cellStyle name="Comma 7 7 2 4" xfId="10083"/>
    <cellStyle name="Comma 7 7 2 4 2" xfId="13087"/>
    <cellStyle name="Comma 7 7 2 5" xfId="3417"/>
    <cellStyle name="Comma 7 7 2 5 2" xfId="11374"/>
    <cellStyle name="Comma 7 7 2 6" xfId="2840"/>
    <cellStyle name="Comma 7 7 2 7" xfId="10801"/>
    <cellStyle name="Comma 7 7 3" xfId="4404"/>
    <cellStyle name="Comma 7 7 3 2" xfId="11660"/>
    <cellStyle name="Comma 7 7 4" xfId="6676"/>
    <cellStyle name="Comma 7 7 4 2" xfId="12231"/>
    <cellStyle name="Comma 7 7 5" xfId="8948"/>
    <cellStyle name="Comma 7 7 5 2" xfId="12802"/>
    <cellStyle name="Comma 7 7 6" xfId="3132"/>
    <cellStyle name="Comma 7 7 6 2" xfId="11089"/>
    <cellStyle name="Comma 7 7 7" xfId="2560"/>
    <cellStyle name="Comma 7 7 8" xfId="10521"/>
    <cellStyle name="Comma 7 8" xfId="530"/>
    <cellStyle name="Comma 7 8 2" xfId="1665"/>
    <cellStyle name="Comma 7 8 2 2" xfId="5085"/>
    <cellStyle name="Comma 7 8 2 2 2" xfId="11831"/>
    <cellStyle name="Comma 7 8 2 3" xfId="7357"/>
    <cellStyle name="Comma 7 8 2 3 2" xfId="12402"/>
    <cellStyle name="Comma 7 8 2 4" xfId="9629"/>
    <cellStyle name="Comma 7 8 2 4 2" xfId="12973"/>
    <cellStyle name="Comma 7 8 2 5" xfId="3303"/>
    <cellStyle name="Comma 7 8 2 5 2" xfId="11260"/>
    <cellStyle name="Comma 7 8 2 6" xfId="2728"/>
    <cellStyle name="Comma 7 8 2 7" xfId="10689"/>
    <cellStyle name="Comma 7 8 3" xfId="3950"/>
    <cellStyle name="Comma 7 8 3 2" xfId="11546"/>
    <cellStyle name="Comma 7 8 4" xfId="6222"/>
    <cellStyle name="Comma 7 8 4 2" xfId="12117"/>
    <cellStyle name="Comma 7 8 5" xfId="8494"/>
    <cellStyle name="Comma 7 8 5 2" xfId="12688"/>
    <cellStyle name="Comma 7 8 6" xfId="3018"/>
    <cellStyle name="Comma 7 8 6 2" xfId="10975"/>
    <cellStyle name="Comma 7 8 7" xfId="2448"/>
    <cellStyle name="Comma 7 8 8" xfId="10409"/>
    <cellStyle name="Comma 7 9" xfId="1211"/>
    <cellStyle name="Comma 7 9 2" xfId="4631"/>
    <cellStyle name="Comma 7 9 2 2" xfId="11717"/>
    <cellStyle name="Comma 7 9 3" xfId="6903"/>
    <cellStyle name="Comma 7 9 3 2" xfId="12288"/>
    <cellStyle name="Comma 7 9 4" xfId="9175"/>
    <cellStyle name="Comma 7 9 4 2" xfId="12859"/>
    <cellStyle name="Comma 7 9 5" xfId="3189"/>
    <cellStyle name="Comma 7 9 5 2" xfId="11146"/>
    <cellStyle name="Comma 7 9 6" xfId="2616"/>
    <cellStyle name="Comma 7 9 7" xfId="10577"/>
    <cellStyle name="Comma 8" xfId="65"/>
    <cellStyle name="Comma 8 10" xfId="3498"/>
    <cellStyle name="Comma 8 10 2" xfId="11433"/>
    <cellStyle name="Comma 8 11" xfId="5770"/>
    <cellStyle name="Comma 8 11 2" xfId="12004"/>
    <cellStyle name="Comma 8 12" xfId="8042"/>
    <cellStyle name="Comma 8 12 2" xfId="12575"/>
    <cellStyle name="Comma 8 13" xfId="2900"/>
    <cellStyle name="Comma 8 13 2" xfId="10860"/>
    <cellStyle name="Comma 8 14" xfId="2335"/>
    <cellStyle name="Comma 8 15" xfId="10296"/>
    <cellStyle name="Comma 8 2" xfId="95"/>
    <cellStyle name="Comma 8 2 10" xfId="5798"/>
    <cellStyle name="Comma 8 2 10 2" xfId="12011"/>
    <cellStyle name="Comma 8 2 11" xfId="8070"/>
    <cellStyle name="Comma 8 2 11 2" xfId="12582"/>
    <cellStyle name="Comma 8 2 12" xfId="2909"/>
    <cellStyle name="Comma 8 2 12 2" xfId="10868"/>
    <cellStyle name="Comma 8 2 13" xfId="2343"/>
    <cellStyle name="Comma 8 2 14" xfId="10304"/>
    <cellStyle name="Comma 8 2 2" xfId="207"/>
    <cellStyle name="Comma 8 2 2 10" xfId="2371"/>
    <cellStyle name="Comma 8 2 2 11" xfId="10332"/>
    <cellStyle name="Comma 8 2 2 2" xfId="445"/>
    <cellStyle name="Comma 8 2 2 2 2" xfId="899"/>
    <cellStyle name="Comma 8 2 2 2 2 2" xfId="2034"/>
    <cellStyle name="Comma 8 2 2 2 2 2 2" xfId="5454"/>
    <cellStyle name="Comma 8 2 2 2 2 2 2 2" xfId="11924"/>
    <cellStyle name="Comma 8 2 2 2 2 2 3" xfId="7726"/>
    <cellStyle name="Comma 8 2 2 2 2 2 3 2" xfId="12495"/>
    <cellStyle name="Comma 8 2 2 2 2 2 4" xfId="9998"/>
    <cellStyle name="Comma 8 2 2 2 2 2 4 2" xfId="13066"/>
    <cellStyle name="Comma 8 2 2 2 2 2 5" xfId="3396"/>
    <cellStyle name="Comma 8 2 2 2 2 2 5 2" xfId="11353"/>
    <cellStyle name="Comma 8 2 2 2 2 2 6" xfId="2820"/>
    <cellStyle name="Comma 8 2 2 2 2 2 7" xfId="10781"/>
    <cellStyle name="Comma 8 2 2 2 2 3" xfId="4319"/>
    <cellStyle name="Comma 8 2 2 2 2 3 2" xfId="11639"/>
    <cellStyle name="Comma 8 2 2 2 2 4" xfId="6591"/>
    <cellStyle name="Comma 8 2 2 2 2 4 2" xfId="12210"/>
    <cellStyle name="Comma 8 2 2 2 2 5" xfId="8863"/>
    <cellStyle name="Comma 8 2 2 2 2 5 2" xfId="12781"/>
    <cellStyle name="Comma 8 2 2 2 2 6" xfId="3111"/>
    <cellStyle name="Comma 8 2 2 2 2 6 2" xfId="11068"/>
    <cellStyle name="Comma 8 2 2 2 2 7" xfId="2540"/>
    <cellStyle name="Comma 8 2 2 2 2 8" xfId="10501"/>
    <cellStyle name="Comma 8 2 2 2 3" xfId="1580"/>
    <cellStyle name="Comma 8 2 2 2 3 2" xfId="5000"/>
    <cellStyle name="Comma 8 2 2 2 3 2 2" xfId="11810"/>
    <cellStyle name="Comma 8 2 2 2 3 3" xfId="7272"/>
    <cellStyle name="Comma 8 2 2 2 3 3 2" xfId="12381"/>
    <cellStyle name="Comma 8 2 2 2 3 4" xfId="9544"/>
    <cellStyle name="Comma 8 2 2 2 3 4 2" xfId="12952"/>
    <cellStyle name="Comma 8 2 2 2 3 5" xfId="3282"/>
    <cellStyle name="Comma 8 2 2 2 3 5 2" xfId="11239"/>
    <cellStyle name="Comma 8 2 2 2 3 6" xfId="2708"/>
    <cellStyle name="Comma 8 2 2 2 3 7" xfId="10669"/>
    <cellStyle name="Comma 8 2 2 2 4" xfId="3865"/>
    <cellStyle name="Comma 8 2 2 2 4 2" xfId="11525"/>
    <cellStyle name="Comma 8 2 2 2 5" xfId="6137"/>
    <cellStyle name="Comma 8 2 2 2 5 2" xfId="12096"/>
    <cellStyle name="Comma 8 2 2 2 6" xfId="8409"/>
    <cellStyle name="Comma 8 2 2 2 6 2" xfId="12667"/>
    <cellStyle name="Comma 8 2 2 2 7" xfId="2997"/>
    <cellStyle name="Comma 8 2 2 2 7 2" xfId="10954"/>
    <cellStyle name="Comma 8 2 2 2 8" xfId="2428"/>
    <cellStyle name="Comma 8 2 2 2 9" xfId="10389"/>
    <cellStyle name="Comma 8 2 2 3" xfId="1126"/>
    <cellStyle name="Comma 8 2 2 3 2" xfId="2261"/>
    <cellStyle name="Comma 8 2 2 3 2 2" xfId="5681"/>
    <cellStyle name="Comma 8 2 2 3 2 2 2" xfId="11981"/>
    <cellStyle name="Comma 8 2 2 3 2 3" xfId="7953"/>
    <cellStyle name="Comma 8 2 2 3 2 3 2" xfId="12552"/>
    <cellStyle name="Comma 8 2 2 3 2 4" xfId="10225"/>
    <cellStyle name="Comma 8 2 2 3 2 4 2" xfId="13123"/>
    <cellStyle name="Comma 8 2 2 3 2 5" xfId="3453"/>
    <cellStyle name="Comma 8 2 2 3 2 5 2" xfId="11410"/>
    <cellStyle name="Comma 8 2 2 3 2 6" xfId="2876"/>
    <cellStyle name="Comma 8 2 2 3 2 7" xfId="10837"/>
    <cellStyle name="Comma 8 2 2 3 3" xfId="4546"/>
    <cellStyle name="Comma 8 2 2 3 3 2" xfId="11696"/>
    <cellStyle name="Comma 8 2 2 3 4" xfId="6818"/>
    <cellStyle name="Comma 8 2 2 3 4 2" xfId="12267"/>
    <cellStyle name="Comma 8 2 2 3 5" xfId="9090"/>
    <cellStyle name="Comma 8 2 2 3 5 2" xfId="12838"/>
    <cellStyle name="Comma 8 2 2 3 6" xfId="3168"/>
    <cellStyle name="Comma 8 2 2 3 6 2" xfId="11125"/>
    <cellStyle name="Comma 8 2 2 3 7" xfId="2596"/>
    <cellStyle name="Comma 8 2 2 3 8" xfId="10557"/>
    <cellStyle name="Comma 8 2 2 4" xfId="672"/>
    <cellStyle name="Comma 8 2 2 4 2" xfId="1807"/>
    <cellStyle name="Comma 8 2 2 4 2 2" xfId="5227"/>
    <cellStyle name="Comma 8 2 2 4 2 2 2" xfId="11867"/>
    <cellStyle name="Comma 8 2 2 4 2 3" xfId="7499"/>
    <cellStyle name="Comma 8 2 2 4 2 3 2" xfId="12438"/>
    <cellStyle name="Comma 8 2 2 4 2 4" xfId="9771"/>
    <cellStyle name="Comma 8 2 2 4 2 4 2" xfId="13009"/>
    <cellStyle name="Comma 8 2 2 4 2 5" xfId="3339"/>
    <cellStyle name="Comma 8 2 2 4 2 5 2" xfId="11296"/>
    <cellStyle name="Comma 8 2 2 4 2 6" xfId="2764"/>
    <cellStyle name="Comma 8 2 2 4 2 7" xfId="10725"/>
    <cellStyle name="Comma 8 2 2 4 3" xfId="4092"/>
    <cellStyle name="Comma 8 2 2 4 3 2" xfId="11582"/>
    <cellStyle name="Comma 8 2 2 4 4" xfId="6364"/>
    <cellStyle name="Comma 8 2 2 4 4 2" xfId="12153"/>
    <cellStyle name="Comma 8 2 2 4 5" xfId="8636"/>
    <cellStyle name="Comma 8 2 2 4 5 2" xfId="12724"/>
    <cellStyle name="Comma 8 2 2 4 6" xfId="3054"/>
    <cellStyle name="Comma 8 2 2 4 6 2" xfId="11011"/>
    <cellStyle name="Comma 8 2 2 4 7" xfId="2484"/>
    <cellStyle name="Comma 8 2 2 4 8" xfId="10445"/>
    <cellStyle name="Comma 8 2 2 5" xfId="1353"/>
    <cellStyle name="Comma 8 2 2 5 2" xfId="4773"/>
    <cellStyle name="Comma 8 2 2 5 2 2" xfId="11753"/>
    <cellStyle name="Comma 8 2 2 5 3" xfId="7045"/>
    <cellStyle name="Comma 8 2 2 5 3 2" xfId="12324"/>
    <cellStyle name="Comma 8 2 2 5 4" xfId="9317"/>
    <cellStyle name="Comma 8 2 2 5 4 2" xfId="12895"/>
    <cellStyle name="Comma 8 2 2 5 5" xfId="3225"/>
    <cellStyle name="Comma 8 2 2 5 5 2" xfId="11182"/>
    <cellStyle name="Comma 8 2 2 5 6" xfId="2652"/>
    <cellStyle name="Comma 8 2 2 5 7" xfId="10613"/>
    <cellStyle name="Comma 8 2 2 6" xfId="3638"/>
    <cellStyle name="Comma 8 2 2 6 2" xfId="11468"/>
    <cellStyle name="Comma 8 2 2 7" xfId="5910"/>
    <cellStyle name="Comma 8 2 2 7 2" xfId="12039"/>
    <cellStyle name="Comma 8 2 2 8" xfId="8182"/>
    <cellStyle name="Comma 8 2 2 8 2" xfId="12610"/>
    <cellStyle name="Comma 8 2 2 9" xfId="2937"/>
    <cellStyle name="Comma 8 2 2 9 2" xfId="10896"/>
    <cellStyle name="Comma 8 2 3" xfId="151"/>
    <cellStyle name="Comma 8 2 3 10" xfId="2357"/>
    <cellStyle name="Comma 8 2 3 11" xfId="10318"/>
    <cellStyle name="Comma 8 2 3 2" xfId="389"/>
    <cellStyle name="Comma 8 2 3 2 2" xfId="843"/>
    <cellStyle name="Comma 8 2 3 2 2 2" xfId="1978"/>
    <cellStyle name="Comma 8 2 3 2 2 2 2" xfId="5398"/>
    <cellStyle name="Comma 8 2 3 2 2 2 2 2" xfId="11910"/>
    <cellStyle name="Comma 8 2 3 2 2 2 3" xfId="7670"/>
    <cellStyle name="Comma 8 2 3 2 2 2 3 2" xfId="12481"/>
    <cellStyle name="Comma 8 2 3 2 2 2 4" xfId="9942"/>
    <cellStyle name="Comma 8 2 3 2 2 2 4 2" xfId="13052"/>
    <cellStyle name="Comma 8 2 3 2 2 2 5" xfId="3382"/>
    <cellStyle name="Comma 8 2 3 2 2 2 5 2" xfId="11339"/>
    <cellStyle name="Comma 8 2 3 2 2 2 6" xfId="2806"/>
    <cellStyle name="Comma 8 2 3 2 2 2 7" xfId="10767"/>
    <cellStyle name="Comma 8 2 3 2 2 3" xfId="4263"/>
    <cellStyle name="Comma 8 2 3 2 2 3 2" xfId="11625"/>
    <cellStyle name="Comma 8 2 3 2 2 4" xfId="6535"/>
    <cellStyle name="Comma 8 2 3 2 2 4 2" xfId="12196"/>
    <cellStyle name="Comma 8 2 3 2 2 5" xfId="8807"/>
    <cellStyle name="Comma 8 2 3 2 2 5 2" xfId="12767"/>
    <cellStyle name="Comma 8 2 3 2 2 6" xfId="3097"/>
    <cellStyle name="Comma 8 2 3 2 2 6 2" xfId="11054"/>
    <cellStyle name="Comma 8 2 3 2 2 7" xfId="2526"/>
    <cellStyle name="Comma 8 2 3 2 2 8" xfId="10487"/>
    <cellStyle name="Comma 8 2 3 2 3" xfId="1524"/>
    <cellStyle name="Comma 8 2 3 2 3 2" xfId="4944"/>
    <cellStyle name="Comma 8 2 3 2 3 2 2" xfId="11796"/>
    <cellStyle name="Comma 8 2 3 2 3 3" xfId="7216"/>
    <cellStyle name="Comma 8 2 3 2 3 3 2" xfId="12367"/>
    <cellStyle name="Comma 8 2 3 2 3 4" xfId="9488"/>
    <cellStyle name="Comma 8 2 3 2 3 4 2" xfId="12938"/>
    <cellStyle name="Comma 8 2 3 2 3 5" xfId="3268"/>
    <cellStyle name="Comma 8 2 3 2 3 5 2" xfId="11225"/>
    <cellStyle name="Comma 8 2 3 2 3 6" xfId="2694"/>
    <cellStyle name="Comma 8 2 3 2 3 7" xfId="10655"/>
    <cellStyle name="Comma 8 2 3 2 4" xfId="3809"/>
    <cellStyle name="Comma 8 2 3 2 4 2" xfId="11511"/>
    <cellStyle name="Comma 8 2 3 2 5" xfId="6081"/>
    <cellStyle name="Comma 8 2 3 2 5 2" xfId="12082"/>
    <cellStyle name="Comma 8 2 3 2 6" xfId="8353"/>
    <cellStyle name="Comma 8 2 3 2 6 2" xfId="12653"/>
    <cellStyle name="Comma 8 2 3 2 7" xfId="2983"/>
    <cellStyle name="Comma 8 2 3 2 7 2" xfId="10940"/>
    <cellStyle name="Comma 8 2 3 2 8" xfId="2414"/>
    <cellStyle name="Comma 8 2 3 2 9" xfId="10375"/>
    <cellStyle name="Comma 8 2 3 3" xfId="1070"/>
    <cellStyle name="Comma 8 2 3 3 2" xfId="2205"/>
    <cellStyle name="Comma 8 2 3 3 2 2" xfId="5625"/>
    <cellStyle name="Comma 8 2 3 3 2 2 2" xfId="11967"/>
    <cellStyle name="Comma 8 2 3 3 2 3" xfId="7897"/>
    <cellStyle name="Comma 8 2 3 3 2 3 2" xfId="12538"/>
    <cellStyle name="Comma 8 2 3 3 2 4" xfId="10169"/>
    <cellStyle name="Comma 8 2 3 3 2 4 2" xfId="13109"/>
    <cellStyle name="Comma 8 2 3 3 2 5" xfId="3439"/>
    <cellStyle name="Comma 8 2 3 3 2 5 2" xfId="11396"/>
    <cellStyle name="Comma 8 2 3 3 2 6" xfId="2862"/>
    <cellStyle name="Comma 8 2 3 3 2 7" xfId="10823"/>
    <cellStyle name="Comma 8 2 3 3 3" xfId="4490"/>
    <cellStyle name="Comma 8 2 3 3 3 2" xfId="11682"/>
    <cellStyle name="Comma 8 2 3 3 4" xfId="6762"/>
    <cellStyle name="Comma 8 2 3 3 4 2" xfId="12253"/>
    <cellStyle name="Comma 8 2 3 3 5" xfId="9034"/>
    <cellStyle name="Comma 8 2 3 3 5 2" xfId="12824"/>
    <cellStyle name="Comma 8 2 3 3 6" xfId="3154"/>
    <cellStyle name="Comma 8 2 3 3 6 2" xfId="11111"/>
    <cellStyle name="Comma 8 2 3 3 7" xfId="2582"/>
    <cellStyle name="Comma 8 2 3 3 8" xfId="10543"/>
    <cellStyle name="Comma 8 2 3 4" xfId="616"/>
    <cellStyle name="Comma 8 2 3 4 2" xfId="1751"/>
    <cellStyle name="Comma 8 2 3 4 2 2" xfId="5171"/>
    <cellStyle name="Comma 8 2 3 4 2 2 2" xfId="11853"/>
    <cellStyle name="Comma 8 2 3 4 2 3" xfId="7443"/>
    <cellStyle name="Comma 8 2 3 4 2 3 2" xfId="12424"/>
    <cellStyle name="Comma 8 2 3 4 2 4" xfId="9715"/>
    <cellStyle name="Comma 8 2 3 4 2 4 2" xfId="12995"/>
    <cellStyle name="Comma 8 2 3 4 2 5" xfId="3325"/>
    <cellStyle name="Comma 8 2 3 4 2 5 2" xfId="11282"/>
    <cellStyle name="Comma 8 2 3 4 2 6" xfId="2750"/>
    <cellStyle name="Comma 8 2 3 4 2 7" xfId="10711"/>
    <cellStyle name="Comma 8 2 3 4 3" xfId="4036"/>
    <cellStyle name="Comma 8 2 3 4 3 2" xfId="11568"/>
    <cellStyle name="Comma 8 2 3 4 4" xfId="6308"/>
    <cellStyle name="Comma 8 2 3 4 4 2" xfId="12139"/>
    <cellStyle name="Comma 8 2 3 4 5" xfId="8580"/>
    <cellStyle name="Comma 8 2 3 4 5 2" xfId="12710"/>
    <cellStyle name="Comma 8 2 3 4 6" xfId="3040"/>
    <cellStyle name="Comma 8 2 3 4 6 2" xfId="10997"/>
    <cellStyle name="Comma 8 2 3 4 7" xfId="2470"/>
    <cellStyle name="Comma 8 2 3 4 8" xfId="10431"/>
    <cellStyle name="Comma 8 2 3 5" xfId="1297"/>
    <cellStyle name="Comma 8 2 3 5 2" xfId="4717"/>
    <cellStyle name="Comma 8 2 3 5 2 2" xfId="11739"/>
    <cellStyle name="Comma 8 2 3 5 3" xfId="6989"/>
    <cellStyle name="Comma 8 2 3 5 3 2" xfId="12310"/>
    <cellStyle name="Comma 8 2 3 5 4" xfId="9261"/>
    <cellStyle name="Comma 8 2 3 5 4 2" xfId="12881"/>
    <cellStyle name="Comma 8 2 3 5 5" xfId="3211"/>
    <cellStyle name="Comma 8 2 3 5 5 2" xfId="11168"/>
    <cellStyle name="Comma 8 2 3 5 6" xfId="2638"/>
    <cellStyle name="Comma 8 2 3 5 7" xfId="10599"/>
    <cellStyle name="Comma 8 2 3 6" xfId="3582"/>
    <cellStyle name="Comma 8 2 3 6 2" xfId="11454"/>
    <cellStyle name="Comma 8 2 3 7" xfId="5854"/>
    <cellStyle name="Comma 8 2 3 7 2" xfId="12025"/>
    <cellStyle name="Comma 8 2 3 8" xfId="8126"/>
    <cellStyle name="Comma 8 2 3 8 2" xfId="12596"/>
    <cellStyle name="Comma 8 2 3 9" xfId="2923"/>
    <cellStyle name="Comma 8 2 3 9 2" xfId="10882"/>
    <cellStyle name="Comma 8 2 4" xfId="277"/>
    <cellStyle name="Comma 8 2 4 10" xfId="2386"/>
    <cellStyle name="Comma 8 2 4 11" xfId="10347"/>
    <cellStyle name="Comma 8 2 4 2" xfId="504"/>
    <cellStyle name="Comma 8 2 4 2 2" xfId="958"/>
    <cellStyle name="Comma 8 2 4 2 2 2" xfId="2093"/>
    <cellStyle name="Comma 8 2 4 2 2 2 2" xfId="5513"/>
    <cellStyle name="Comma 8 2 4 2 2 2 2 2" xfId="11939"/>
    <cellStyle name="Comma 8 2 4 2 2 2 3" xfId="7785"/>
    <cellStyle name="Comma 8 2 4 2 2 2 3 2" xfId="12510"/>
    <cellStyle name="Comma 8 2 4 2 2 2 4" xfId="10057"/>
    <cellStyle name="Comma 8 2 4 2 2 2 4 2" xfId="13081"/>
    <cellStyle name="Comma 8 2 4 2 2 2 5" xfId="3411"/>
    <cellStyle name="Comma 8 2 4 2 2 2 5 2" xfId="11368"/>
    <cellStyle name="Comma 8 2 4 2 2 2 6" xfId="2834"/>
    <cellStyle name="Comma 8 2 4 2 2 2 7" xfId="10795"/>
    <cellStyle name="Comma 8 2 4 2 2 3" xfId="4378"/>
    <cellStyle name="Comma 8 2 4 2 2 3 2" xfId="11654"/>
    <cellStyle name="Comma 8 2 4 2 2 4" xfId="6650"/>
    <cellStyle name="Comma 8 2 4 2 2 4 2" xfId="12225"/>
    <cellStyle name="Comma 8 2 4 2 2 5" xfId="8922"/>
    <cellStyle name="Comma 8 2 4 2 2 5 2" xfId="12796"/>
    <cellStyle name="Comma 8 2 4 2 2 6" xfId="3126"/>
    <cellStyle name="Comma 8 2 4 2 2 6 2" xfId="11083"/>
    <cellStyle name="Comma 8 2 4 2 2 7" xfId="2554"/>
    <cellStyle name="Comma 8 2 4 2 2 8" xfId="10515"/>
    <cellStyle name="Comma 8 2 4 2 3" xfId="1639"/>
    <cellStyle name="Comma 8 2 4 2 3 2" xfId="5059"/>
    <cellStyle name="Comma 8 2 4 2 3 2 2" xfId="11825"/>
    <cellStyle name="Comma 8 2 4 2 3 3" xfId="7331"/>
    <cellStyle name="Comma 8 2 4 2 3 3 2" xfId="12396"/>
    <cellStyle name="Comma 8 2 4 2 3 4" xfId="9603"/>
    <cellStyle name="Comma 8 2 4 2 3 4 2" xfId="12967"/>
    <cellStyle name="Comma 8 2 4 2 3 5" xfId="3297"/>
    <cellStyle name="Comma 8 2 4 2 3 5 2" xfId="11254"/>
    <cellStyle name="Comma 8 2 4 2 3 6" xfId="2722"/>
    <cellStyle name="Comma 8 2 4 2 3 7" xfId="10683"/>
    <cellStyle name="Comma 8 2 4 2 4" xfId="3924"/>
    <cellStyle name="Comma 8 2 4 2 4 2" xfId="11540"/>
    <cellStyle name="Comma 8 2 4 2 5" xfId="6196"/>
    <cellStyle name="Comma 8 2 4 2 5 2" xfId="12111"/>
    <cellStyle name="Comma 8 2 4 2 6" xfId="8468"/>
    <cellStyle name="Comma 8 2 4 2 6 2" xfId="12682"/>
    <cellStyle name="Comma 8 2 4 2 7" xfId="3012"/>
    <cellStyle name="Comma 8 2 4 2 7 2" xfId="10969"/>
    <cellStyle name="Comma 8 2 4 2 8" xfId="2442"/>
    <cellStyle name="Comma 8 2 4 2 9" xfId="10403"/>
    <cellStyle name="Comma 8 2 4 3" xfId="1185"/>
    <cellStyle name="Comma 8 2 4 3 2" xfId="2320"/>
    <cellStyle name="Comma 8 2 4 3 2 2" xfId="5740"/>
    <cellStyle name="Comma 8 2 4 3 2 2 2" xfId="11996"/>
    <cellStyle name="Comma 8 2 4 3 2 3" xfId="8012"/>
    <cellStyle name="Comma 8 2 4 3 2 3 2" xfId="12567"/>
    <cellStyle name="Comma 8 2 4 3 2 4" xfId="10284"/>
    <cellStyle name="Comma 8 2 4 3 2 4 2" xfId="13138"/>
    <cellStyle name="Comma 8 2 4 3 2 5" xfId="3468"/>
    <cellStyle name="Comma 8 2 4 3 2 5 2" xfId="11425"/>
    <cellStyle name="Comma 8 2 4 3 2 6" xfId="2890"/>
    <cellStyle name="Comma 8 2 4 3 2 7" xfId="10851"/>
    <cellStyle name="Comma 8 2 4 3 3" xfId="4605"/>
    <cellStyle name="Comma 8 2 4 3 3 2" xfId="11711"/>
    <cellStyle name="Comma 8 2 4 3 4" xfId="6877"/>
    <cellStyle name="Comma 8 2 4 3 4 2" xfId="12282"/>
    <cellStyle name="Comma 8 2 4 3 5" xfId="9149"/>
    <cellStyle name="Comma 8 2 4 3 5 2" xfId="12853"/>
    <cellStyle name="Comma 8 2 4 3 6" xfId="3183"/>
    <cellStyle name="Comma 8 2 4 3 6 2" xfId="11140"/>
    <cellStyle name="Comma 8 2 4 3 7" xfId="2610"/>
    <cellStyle name="Comma 8 2 4 3 8" xfId="10571"/>
    <cellStyle name="Comma 8 2 4 4" xfId="731"/>
    <cellStyle name="Comma 8 2 4 4 2" xfId="1866"/>
    <cellStyle name="Comma 8 2 4 4 2 2" xfId="5286"/>
    <cellStyle name="Comma 8 2 4 4 2 2 2" xfId="11882"/>
    <cellStyle name="Comma 8 2 4 4 2 3" xfId="7558"/>
    <cellStyle name="Comma 8 2 4 4 2 3 2" xfId="12453"/>
    <cellStyle name="Comma 8 2 4 4 2 4" xfId="9830"/>
    <cellStyle name="Comma 8 2 4 4 2 4 2" xfId="13024"/>
    <cellStyle name="Comma 8 2 4 4 2 5" xfId="3354"/>
    <cellStyle name="Comma 8 2 4 4 2 5 2" xfId="11311"/>
    <cellStyle name="Comma 8 2 4 4 2 6" xfId="2778"/>
    <cellStyle name="Comma 8 2 4 4 2 7" xfId="10739"/>
    <cellStyle name="Comma 8 2 4 4 3" xfId="4151"/>
    <cellStyle name="Comma 8 2 4 4 3 2" xfId="11597"/>
    <cellStyle name="Comma 8 2 4 4 4" xfId="6423"/>
    <cellStyle name="Comma 8 2 4 4 4 2" xfId="12168"/>
    <cellStyle name="Comma 8 2 4 4 5" xfId="8695"/>
    <cellStyle name="Comma 8 2 4 4 5 2" xfId="12739"/>
    <cellStyle name="Comma 8 2 4 4 6" xfId="3069"/>
    <cellStyle name="Comma 8 2 4 4 6 2" xfId="11026"/>
    <cellStyle name="Comma 8 2 4 4 7" xfId="2498"/>
    <cellStyle name="Comma 8 2 4 4 8" xfId="10459"/>
    <cellStyle name="Comma 8 2 4 5" xfId="1412"/>
    <cellStyle name="Comma 8 2 4 5 2" xfId="4832"/>
    <cellStyle name="Comma 8 2 4 5 2 2" xfId="11768"/>
    <cellStyle name="Comma 8 2 4 5 3" xfId="7104"/>
    <cellStyle name="Comma 8 2 4 5 3 2" xfId="12339"/>
    <cellStyle name="Comma 8 2 4 5 4" xfId="9376"/>
    <cellStyle name="Comma 8 2 4 5 4 2" xfId="12910"/>
    <cellStyle name="Comma 8 2 4 5 5" xfId="3240"/>
    <cellStyle name="Comma 8 2 4 5 5 2" xfId="11197"/>
    <cellStyle name="Comma 8 2 4 5 6" xfId="2666"/>
    <cellStyle name="Comma 8 2 4 5 7" xfId="10627"/>
    <cellStyle name="Comma 8 2 4 6" xfId="3697"/>
    <cellStyle name="Comma 8 2 4 6 2" xfId="11483"/>
    <cellStyle name="Comma 8 2 4 7" xfId="5969"/>
    <cellStyle name="Comma 8 2 4 7 2" xfId="12054"/>
    <cellStyle name="Comma 8 2 4 8" xfId="8241"/>
    <cellStyle name="Comma 8 2 4 8 2" xfId="12625"/>
    <cellStyle name="Comma 8 2 4 9" xfId="2955"/>
    <cellStyle name="Comma 8 2 4 9 2" xfId="10912"/>
    <cellStyle name="Comma 8 2 5" xfId="333"/>
    <cellStyle name="Comma 8 2 5 2" xfId="787"/>
    <cellStyle name="Comma 8 2 5 2 2" xfId="1922"/>
    <cellStyle name="Comma 8 2 5 2 2 2" xfId="5342"/>
    <cellStyle name="Comma 8 2 5 2 2 2 2" xfId="11896"/>
    <cellStyle name="Comma 8 2 5 2 2 3" xfId="7614"/>
    <cellStyle name="Comma 8 2 5 2 2 3 2" xfId="12467"/>
    <cellStyle name="Comma 8 2 5 2 2 4" xfId="9886"/>
    <cellStyle name="Comma 8 2 5 2 2 4 2" xfId="13038"/>
    <cellStyle name="Comma 8 2 5 2 2 5" xfId="3368"/>
    <cellStyle name="Comma 8 2 5 2 2 5 2" xfId="11325"/>
    <cellStyle name="Comma 8 2 5 2 2 6" xfId="2792"/>
    <cellStyle name="Comma 8 2 5 2 2 7" xfId="10753"/>
    <cellStyle name="Comma 8 2 5 2 3" xfId="4207"/>
    <cellStyle name="Comma 8 2 5 2 3 2" xfId="11611"/>
    <cellStyle name="Comma 8 2 5 2 4" xfId="6479"/>
    <cellStyle name="Comma 8 2 5 2 4 2" xfId="12182"/>
    <cellStyle name="Comma 8 2 5 2 5" xfId="8751"/>
    <cellStyle name="Comma 8 2 5 2 5 2" xfId="12753"/>
    <cellStyle name="Comma 8 2 5 2 6" xfId="3083"/>
    <cellStyle name="Comma 8 2 5 2 6 2" xfId="11040"/>
    <cellStyle name="Comma 8 2 5 2 7" xfId="2512"/>
    <cellStyle name="Comma 8 2 5 2 8" xfId="10473"/>
    <cellStyle name="Comma 8 2 5 3" xfId="1468"/>
    <cellStyle name="Comma 8 2 5 3 2" xfId="4888"/>
    <cellStyle name="Comma 8 2 5 3 2 2" xfId="11782"/>
    <cellStyle name="Comma 8 2 5 3 3" xfId="7160"/>
    <cellStyle name="Comma 8 2 5 3 3 2" xfId="12353"/>
    <cellStyle name="Comma 8 2 5 3 4" xfId="9432"/>
    <cellStyle name="Comma 8 2 5 3 4 2" xfId="12924"/>
    <cellStyle name="Comma 8 2 5 3 5" xfId="3254"/>
    <cellStyle name="Comma 8 2 5 3 5 2" xfId="11211"/>
    <cellStyle name="Comma 8 2 5 3 6" xfId="2680"/>
    <cellStyle name="Comma 8 2 5 3 7" xfId="10641"/>
    <cellStyle name="Comma 8 2 5 4" xfId="3753"/>
    <cellStyle name="Comma 8 2 5 4 2" xfId="11497"/>
    <cellStyle name="Comma 8 2 5 5" xfId="6025"/>
    <cellStyle name="Comma 8 2 5 5 2" xfId="12068"/>
    <cellStyle name="Comma 8 2 5 6" xfId="8297"/>
    <cellStyle name="Comma 8 2 5 6 2" xfId="12639"/>
    <cellStyle name="Comma 8 2 5 7" xfId="2969"/>
    <cellStyle name="Comma 8 2 5 7 2" xfId="10926"/>
    <cellStyle name="Comma 8 2 5 8" xfId="2400"/>
    <cellStyle name="Comma 8 2 5 9" xfId="10361"/>
    <cellStyle name="Comma 8 2 6" xfId="1014"/>
    <cellStyle name="Comma 8 2 6 2" xfId="2149"/>
    <cellStyle name="Comma 8 2 6 2 2" xfId="5569"/>
    <cellStyle name="Comma 8 2 6 2 2 2" xfId="11953"/>
    <cellStyle name="Comma 8 2 6 2 3" xfId="7841"/>
    <cellStyle name="Comma 8 2 6 2 3 2" xfId="12524"/>
    <cellStyle name="Comma 8 2 6 2 4" xfId="10113"/>
    <cellStyle name="Comma 8 2 6 2 4 2" xfId="13095"/>
    <cellStyle name="Comma 8 2 6 2 5" xfId="3425"/>
    <cellStyle name="Comma 8 2 6 2 5 2" xfId="11382"/>
    <cellStyle name="Comma 8 2 6 2 6" xfId="2848"/>
    <cellStyle name="Comma 8 2 6 2 7" xfId="10809"/>
    <cellStyle name="Comma 8 2 6 3" xfId="4434"/>
    <cellStyle name="Comma 8 2 6 3 2" xfId="11668"/>
    <cellStyle name="Comma 8 2 6 4" xfId="6706"/>
    <cellStyle name="Comma 8 2 6 4 2" xfId="12239"/>
    <cellStyle name="Comma 8 2 6 5" xfId="8978"/>
    <cellStyle name="Comma 8 2 6 5 2" xfId="12810"/>
    <cellStyle name="Comma 8 2 6 6" xfId="3140"/>
    <cellStyle name="Comma 8 2 6 6 2" xfId="11097"/>
    <cellStyle name="Comma 8 2 6 7" xfId="2568"/>
    <cellStyle name="Comma 8 2 6 8" xfId="10529"/>
    <cellStyle name="Comma 8 2 7" xfId="560"/>
    <cellStyle name="Comma 8 2 7 2" xfId="1695"/>
    <cellStyle name="Comma 8 2 7 2 2" xfId="5115"/>
    <cellStyle name="Comma 8 2 7 2 2 2" xfId="11839"/>
    <cellStyle name="Comma 8 2 7 2 3" xfId="7387"/>
    <cellStyle name="Comma 8 2 7 2 3 2" xfId="12410"/>
    <cellStyle name="Comma 8 2 7 2 4" xfId="9659"/>
    <cellStyle name="Comma 8 2 7 2 4 2" xfId="12981"/>
    <cellStyle name="Comma 8 2 7 2 5" xfId="3311"/>
    <cellStyle name="Comma 8 2 7 2 5 2" xfId="11268"/>
    <cellStyle name="Comma 8 2 7 2 6" xfId="2736"/>
    <cellStyle name="Comma 8 2 7 2 7" xfId="10697"/>
    <cellStyle name="Comma 8 2 7 3" xfId="3980"/>
    <cellStyle name="Comma 8 2 7 3 2" xfId="11554"/>
    <cellStyle name="Comma 8 2 7 4" xfId="6252"/>
    <cellStyle name="Comma 8 2 7 4 2" xfId="12125"/>
    <cellStyle name="Comma 8 2 7 5" xfId="8524"/>
    <cellStyle name="Comma 8 2 7 5 2" xfId="12696"/>
    <cellStyle name="Comma 8 2 7 6" xfId="3026"/>
    <cellStyle name="Comma 8 2 7 6 2" xfId="10983"/>
    <cellStyle name="Comma 8 2 7 7" xfId="2456"/>
    <cellStyle name="Comma 8 2 7 8" xfId="10417"/>
    <cellStyle name="Comma 8 2 8" xfId="1241"/>
    <cellStyle name="Comma 8 2 8 2" xfId="4661"/>
    <cellStyle name="Comma 8 2 8 2 2" xfId="11725"/>
    <cellStyle name="Comma 8 2 8 3" xfId="6933"/>
    <cellStyle name="Comma 8 2 8 3 2" xfId="12296"/>
    <cellStyle name="Comma 8 2 8 4" xfId="9205"/>
    <cellStyle name="Comma 8 2 8 4 2" xfId="12867"/>
    <cellStyle name="Comma 8 2 8 5" xfId="3197"/>
    <cellStyle name="Comma 8 2 8 5 2" xfId="11154"/>
    <cellStyle name="Comma 8 2 8 6" xfId="2624"/>
    <cellStyle name="Comma 8 2 8 7" xfId="10585"/>
    <cellStyle name="Comma 8 2 9" xfId="3526"/>
    <cellStyle name="Comma 8 2 9 2" xfId="11440"/>
    <cellStyle name="Comma 8 3" xfId="179"/>
    <cellStyle name="Comma 8 3 10" xfId="2364"/>
    <cellStyle name="Comma 8 3 11" xfId="10325"/>
    <cellStyle name="Comma 8 3 2" xfId="417"/>
    <cellStyle name="Comma 8 3 2 2" xfId="871"/>
    <cellStyle name="Comma 8 3 2 2 2" xfId="2006"/>
    <cellStyle name="Comma 8 3 2 2 2 2" xfId="5426"/>
    <cellStyle name="Comma 8 3 2 2 2 2 2" xfId="11917"/>
    <cellStyle name="Comma 8 3 2 2 2 3" xfId="7698"/>
    <cellStyle name="Comma 8 3 2 2 2 3 2" xfId="12488"/>
    <cellStyle name="Comma 8 3 2 2 2 4" xfId="9970"/>
    <cellStyle name="Comma 8 3 2 2 2 4 2" xfId="13059"/>
    <cellStyle name="Comma 8 3 2 2 2 5" xfId="3389"/>
    <cellStyle name="Comma 8 3 2 2 2 5 2" xfId="11346"/>
    <cellStyle name="Comma 8 3 2 2 2 6" xfId="2813"/>
    <cellStyle name="Comma 8 3 2 2 2 7" xfId="10774"/>
    <cellStyle name="Comma 8 3 2 2 3" xfId="4291"/>
    <cellStyle name="Comma 8 3 2 2 3 2" xfId="11632"/>
    <cellStyle name="Comma 8 3 2 2 4" xfId="6563"/>
    <cellStyle name="Comma 8 3 2 2 4 2" xfId="12203"/>
    <cellStyle name="Comma 8 3 2 2 5" xfId="8835"/>
    <cellStyle name="Comma 8 3 2 2 5 2" xfId="12774"/>
    <cellStyle name="Comma 8 3 2 2 6" xfId="3104"/>
    <cellStyle name="Comma 8 3 2 2 6 2" xfId="11061"/>
    <cellStyle name="Comma 8 3 2 2 7" xfId="2533"/>
    <cellStyle name="Comma 8 3 2 2 8" xfId="10494"/>
    <cellStyle name="Comma 8 3 2 3" xfId="1552"/>
    <cellStyle name="Comma 8 3 2 3 2" xfId="4972"/>
    <cellStyle name="Comma 8 3 2 3 2 2" xfId="11803"/>
    <cellStyle name="Comma 8 3 2 3 3" xfId="7244"/>
    <cellStyle name="Comma 8 3 2 3 3 2" xfId="12374"/>
    <cellStyle name="Comma 8 3 2 3 4" xfId="9516"/>
    <cellStyle name="Comma 8 3 2 3 4 2" xfId="12945"/>
    <cellStyle name="Comma 8 3 2 3 5" xfId="3275"/>
    <cellStyle name="Comma 8 3 2 3 5 2" xfId="11232"/>
    <cellStyle name="Comma 8 3 2 3 6" xfId="2701"/>
    <cellStyle name="Comma 8 3 2 3 7" xfId="10662"/>
    <cellStyle name="Comma 8 3 2 4" xfId="3837"/>
    <cellStyle name="Comma 8 3 2 4 2" xfId="11518"/>
    <cellStyle name="Comma 8 3 2 5" xfId="6109"/>
    <cellStyle name="Comma 8 3 2 5 2" xfId="12089"/>
    <cellStyle name="Comma 8 3 2 6" xfId="8381"/>
    <cellStyle name="Comma 8 3 2 6 2" xfId="12660"/>
    <cellStyle name="Comma 8 3 2 7" xfId="2990"/>
    <cellStyle name="Comma 8 3 2 7 2" xfId="10947"/>
    <cellStyle name="Comma 8 3 2 8" xfId="2421"/>
    <cellStyle name="Comma 8 3 2 9" xfId="10382"/>
    <cellStyle name="Comma 8 3 3" xfId="1098"/>
    <cellStyle name="Comma 8 3 3 2" xfId="2233"/>
    <cellStyle name="Comma 8 3 3 2 2" xfId="5653"/>
    <cellStyle name="Comma 8 3 3 2 2 2" xfId="11974"/>
    <cellStyle name="Comma 8 3 3 2 3" xfId="7925"/>
    <cellStyle name="Comma 8 3 3 2 3 2" xfId="12545"/>
    <cellStyle name="Comma 8 3 3 2 4" xfId="10197"/>
    <cellStyle name="Comma 8 3 3 2 4 2" xfId="13116"/>
    <cellStyle name="Comma 8 3 3 2 5" xfId="3446"/>
    <cellStyle name="Comma 8 3 3 2 5 2" xfId="11403"/>
    <cellStyle name="Comma 8 3 3 2 6" xfId="2869"/>
    <cellStyle name="Comma 8 3 3 2 7" xfId="10830"/>
    <cellStyle name="Comma 8 3 3 3" xfId="4518"/>
    <cellStyle name="Comma 8 3 3 3 2" xfId="11689"/>
    <cellStyle name="Comma 8 3 3 4" xfId="6790"/>
    <cellStyle name="Comma 8 3 3 4 2" xfId="12260"/>
    <cellStyle name="Comma 8 3 3 5" xfId="9062"/>
    <cellStyle name="Comma 8 3 3 5 2" xfId="12831"/>
    <cellStyle name="Comma 8 3 3 6" xfId="3161"/>
    <cellStyle name="Comma 8 3 3 6 2" xfId="11118"/>
    <cellStyle name="Comma 8 3 3 7" xfId="2589"/>
    <cellStyle name="Comma 8 3 3 8" xfId="10550"/>
    <cellStyle name="Comma 8 3 4" xfId="644"/>
    <cellStyle name="Comma 8 3 4 2" xfId="1779"/>
    <cellStyle name="Comma 8 3 4 2 2" xfId="5199"/>
    <cellStyle name="Comma 8 3 4 2 2 2" xfId="11860"/>
    <cellStyle name="Comma 8 3 4 2 3" xfId="7471"/>
    <cellStyle name="Comma 8 3 4 2 3 2" xfId="12431"/>
    <cellStyle name="Comma 8 3 4 2 4" xfId="9743"/>
    <cellStyle name="Comma 8 3 4 2 4 2" xfId="13002"/>
    <cellStyle name="Comma 8 3 4 2 5" xfId="3332"/>
    <cellStyle name="Comma 8 3 4 2 5 2" xfId="11289"/>
    <cellStyle name="Comma 8 3 4 2 6" xfId="2757"/>
    <cellStyle name="Comma 8 3 4 2 7" xfId="10718"/>
    <cellStyle name="Comma 8 3 4 3" xfId="4064"/>
    <cellStyle name="Comma 8 3 4 3 2" xfId="11575"/>
    <cellStyle name="Comma 8 3 4 4" xfId="6336"/>
    <cellStyle name="Comma 8 3 4 4 2" xfId="12146"/>
    <cellStyle name="Comma 8 3 4 5" xfId="8608"/>
    <cellStyle name="Comma 8 3 4 5 2" xfId="12717"/>
    <cellStyle name="Comma 8 3 4 6" xfId="3047"/>
    <cellStyle name="Comma 8 3 4 6 2" xfId="11004"/>
    <cellStyle name="Comma 8 3 4 7" xfId="2477"/>
    <cellStyle name="Comma 8 3 4 8" xfId="10438"/>
    <cellStyle name="Comma 8 3 5" xfId="1325"/>
    <cellStyle name="Comma 8 3 5 2" xfId="4745"/>
    <cellStyle name="Comma 8 3 5 2 2" xfId="11746"/>
    <cellStyle name="Comma 8 3 5 3" xfId="7017"/>
    <cellStyle name="Comma 8 3 5 3 2" xfId="12317"/>
    <cellStyle name="Comma 8 3 5 4" xfId="9289"/>
    <cellStyle name="Comma 8 3 5 4 2" xfId="12888"/>
    <cellStyle name="Comma 8 3 5 5" xfId="3218"/>
    <cellStyle name="Comma 8 3 5 5 2" xfId="11175"/>
    <cellStyle name="Comma 8 3 5 6" xfId="2645"/>
    <cellStyle name="Comma 8 3 5 7" xfId="10606"/>
    <cellStyle name="Comma 8 3 6" xfId="3610"/>
    <cellStyle name="Comma 8 3 6 2" xfId="11461"/>
    <cellStyle name="Comma 8 3 7" xfId="5882"/>
    <cellStyle name="Comma 8 3 7 2" xfId="12032"/>
    <cellStyle name="Comma 8 3 8" xfId="8154"/>
    <cellStyle name="Comma 8 3 8 2" xfId="12603"/>
    <cellStyle name="Comma 8 3 9" xfId="2930"/>
    <cellStyle name="Comma 8 3 9 2" xfId="10889"/>
    <cellStyle name="Comma 8 4" xfId="123"/>
    <cellStyle name="Comma 8 4 10" xfId="2350"/>
    <cellStyle name="Comma 8 4 11" xfId="10311"/>
    <cellStyle name="Comma 8 4 2" xfId="361"/>
    <cellStyle name="Comma 8 4 2 2" xfId="815"/>
    <cellStyle name="Comma 8 4 2 2 2" xfId="1950"/>
    <cellStyle name="Comma 8 4 2 2 2 2" xfId="5370"/>
    <cellStyle name="Comma 8 4 2 2 2 2 2" xfId="11903"/>
    <cellStyle name="Comma 8 4 2 2 2 3" xfId="7642"/>
    <cellStyle name="Comma 8 4 2 2 2 3 2" xfId="12474"/>
    <cellStyle name="Comma 8 4 2 2 2 4" xfId="9914"/>
    <cellStyle name="Comma 8 4 2 2 2 4 2" xfId="13045"/>
    <cellStyle name="Comma 8 4 2 2 2 5" xfId="3375"/>
    <cellStyle name="Comma 8 4 2 2 2 5 2" xfId="11332"/>
    <cellStyle name="Comma 8 4 2 2 2 6" xfId="2799"/>
    <cellStyle name="Comma 8 4 2 2 2 7" xfId="10760"/>
    <cellStyle name="Comma 8 4 2 2 3" xfId="4235"/>
    <cellStyle name="Comma 8 4 2 2 3 2" xfId="11618"/>
    <cellStyle name="Comma 8 4 2 2 4" xfId="6507"/>
    <cellStyle name="Comma 8 4 2 2 4 2" xfId="12189"/>
    <cellStyle name="Comma 8 4 2 2 5" xfId="8779"/>
    <cellStyle name="Comma 8 4 2 2 5 2" xfId="12760"/>
    <cellStyle name="Comma 8 4 2 2 6" xfId="3090"/>
    <cellStyle name="Comma 8 4 2 2 6 2" xfId="11047"/>
    <cellStyle name="Comma 8 4 2 2 7" xfId="2519"/>
    <cellStyle name="Comma 8 4 2 2 8" xfId="10480"/>
    <cellStyle name="Comma 8 4 2 3" xfId="1496"/>
    <cellStyle name="Comma 8 4 2 3 2" xfId="4916"/>
    <cellStyle name="Comma 8 4 2 3 2 2" xfId="11789"/>
    <cellStyle name="Comma 8 4 2 3 3" xfId="7188"/>
    <cellStyle name="Comma 8 4 2 3 3 2" xfId="12360"/>
    <cellStyle name="Comma 8 4 2 3 4" xfId="9460"/>
    <cellStyle name="Comma 8 4 2 3 4 2" xfId="12931"/>
    <cellStyle name="Comma 8 4 2 3 5" xfId="3261"/>
    <cellStyle name="Comma 8 4 2 3 5 2" xfId="11218"/>
    <cellStyle name="Comma 8 4 2 3 6" xfId="2687"/>
    <cellStyle name="Comma 8 4 2 3 7" xfId="10648"/>
    <cellStyle name="Comma 8 4 2 4" xfId="3781"/>
    <cellStyle name="Comma 8 4 2 4 2" xfId="11504"/>
    <cellStyle name="Comma 8 4 2 5" xfId="6053"/>
    <cellStyle name="Comma 8 4 2 5 2" xfId="12075"/>
    <cellStyle name="Comma 8 4 2 6" xfId="8325"/>
    <cellStyle name="Comma 8 4 2 6 2" xfId="12646"/>
    <cellStyle name="Comma 8 4 2 7" xfId="2976"/>
    <cellStyle name="Comma 8 4 2 7 2" xfId="10933"/>
    <cellStyle name="Comma 8 4 2 8" xfId="2407"/>
    <cellStyle name="Comma 8 4 2 9" xfId="10368"/>
    <cellStyle name="Comma 8 4 3" xfId="1042"/>
    <cellStyle name="Comma 8 4 3 2" xfId="2177"/>
    <cellStyle name="Comma 8 4 3 2 2" xfId="5597"/>
    <cellStyle name="Comma 8 4 3 2 2 2" xfId="11960"/>
    <cellStyle name="Comma 8 4 3 2 3" xfId="7869"/>
    <cellStyle name="Comma 8 4 3 2 3 2" xfId="12531"/>
    <cellStyle name="Comma 8 4 3 2 4" xfId="10141"/>
    <cellStyle name="Comma 8 4 3 2 4 2" xfId="13102"/>
    <cellStyle name="Comma 8 4 3 2 5" xfId="3432"/>
    <cellStyle name="Comma 8 4 3 2 5 2" xfId="11389"/>
    <cellStyle name="Comma 8 4 3 2 6" xfId="2855"/>
    <cellStyle name="Comma 8 4 3 2 7" xfId="10816"/>
    <cellStyle name="Comma 8 4 3 3" xfId="4462"/>
    <cellStyle name="Comma 8 4 3 3 2" xfId="11675"/>
    <cellStyle name="Comma 8 4 3 4" xfId="6734"/>
    <cellStyle name="Comma 8 4 3 4 2" xfId="12246"/>
    <cellStyle name="Comma 8 4 3 5" xfId="9006"/>
    <cellStyle name="Comma 8 4 3 5 2" xfId="12817"/>
    <cellStyle name="Comma 8 4 3 6" xfId="3147"/>
    <cellStyle name="Comma 8 4 3 6 2" xfId="11104"/>
    <cellStyle name="Comma 8 4 3 7" xfId="2575"/>
    <cellStyle name="Comma 8 4 3 8" xfId="10536"/>
    <cellStyle name="Comma 8 4 4" xfId="588"/>
    <cellStyle name="Comma 8 4 4 2" xfId="1723"/>
    <cellStyle name="Comma 8 4 4 2 2" xfId="5143"/>
    <cellStyle name="Comma 8 4 4 2 2 2" xfId="11846"/>
    <cellStyle name="Comma 8 4 4 2 3" xfId="7415"/>
    <cellStyle name="Comma 8 4 4 2 3 2" xfId="12417"/>
    <cellStyle name="Comma 8 4 4 2 4" xfId="9687"/>
    <cellStyle name="Comma 8 4 4 2 4 2" xfId="12988"/>
    <cellStyle name="Comma 8 4 4 2 5" xfId="3318"/>
    <cellStyle name="Comma 8 4 4 2 5 2" xfId="11275"/>
    <cellStyle name="Comma 8 4 4 2 6" xfId="2743"/>
    <cellStyle name="Comma 8 4 4 2 7" xfId="10704"/>
    <cellStyle name="Comma 8 4 4 3" xfId="4008"/>
    <cellStyle name="Comma 8 4 4 3 2" xfId="11561"/>
    <cellStyle name="Comma 8 4 4 4" xfId="6280"/>
    <cellStyle name="Comma 8 4 4 4 2" xfId="12132"/>
    <cellStyle name="Comma 8 4 4 5" xfId="8552"/>
    <cellStyle name="Comma 8 4 4 5 2" xfId="12703"/>
    <cellStyle name="Comma 8 4 4 6" xfId="3033"/>
    <cellStyle name="Comma 8 4 4 6 2" xfId="10990"/>
    <cellStyle name="Comma 8 4 4 7" xfId="2463"/>
    <cellStyle name="Comma 8 4 4 8" xfId="10424"/>
    <cellStyle name="Comma 8 4 5" xfId="1269"/>
    <cellStyle name="Comma 8 4 5 2" xfId="4689"/>
    <cellStyle name="Comma 8 4 5 2 2" xfId="11732"/>
    <cellStyle name="Comma 8 4 5 3" xfId="6961"/>
    <cellStyle name="Comma 8 4 5 3 2" xfId="12303"/>
    <cellStyle name="Comma 8 4 5 4" xfId="9233"/>
    <cellStyle name="Comma 8 4 5 4 2" xfId="12874"/>
    <cellStyle name="Comma 8 4 5 5" xfId="3204"/>
    <cellStyle name="Comma 8 4 5 5 2" xfId="11161"/>
    <cellStyle name="Comma 8 4 5 6" xfId="2631"/>
    <cellStyle name="Comma 8 4 5 7" xfId="10592"/>
    <cellStyle name="Comma 8 4 6" xfId="3554"/>
    <cellStyle name="Comma 8 4 6 2" xfId="11447"/>
    <cellStyle name="Comma 8 4 7" xfId="5826"/>
    <cellStyle name="Comma 8 4 7 2" xfId="12018"/>
    <cellStyle name="Comma 8 4 8" xfId="8098"/>
    <cellStyle name="Comma 8 4 8 2" xfId="12589"/>
    <cellStyle name="Comma 8 4 9" xfId="2916"/>
    <cellStyle name="Comma 8 4 9 2" xfId="10875"/>
    <cellStyle name="Comma 8 5" xfId="249"/>
    <cellStyle name="Comma 8 5 10" xfId="2379"/>
    <cellStyle name="Comma 8 5 11" xfId="10340"/>
    <cellStyle name="Comma 8 5 2" xfId="476"/>
    <cellStyle name="Comma 8 5 2 2" xfId="930"/>
    <cellStyle name="Comma 8 5 2 2 2" xfId="2065"/>
    <cellStyle name="Comma 8 5 2 2 2 2" xfId="5485"/>
    <cellStyle name="Comma 8 5 2 2 2 2 2" xfId="11932"/>
    <cellStyle name="Comma 8 5 2 2 2 3" xfId="7757"/>
    <cellStyle name="Comma 8 5 2 2 2 3 2" xfId="12503"/>
    <cellStyle name="Comma 8 5 2 2 2 4" xfId="10029"/>
    <cellStyle name="Comma 8 5 2 2 2 4 2" xfId="13074"/>
    <cellStyle name="Comma 8 5 2 2 2 5" xfId="3404"/>
    <cellStyle name="Comma 8 5 2 2 2 5 2" xfId="11361"/>
    <cellStyle name="Comma 8 5 2 2 2 6" xfId="2827"/>
    <cellStyle name="Comma 8 5 2 2 2 7" xfId="10788"/>
    <cellStyle name="Comma 8 5 2 2 3" xfId="4350"/>
    <cellStyle name="Comma 8 5 2 2 3 2" xfId="11647"/>
    <cellStyle name="Comma 8 5 2 2 4" xfId="6622"/>
    <cellStyle name="Comma 8 5 2 2 4 2" xfId="12218"/>
    <cellStyle name="Comma 8 5 2 2 5" xfId="8894"/>
    <cellStyle name="Comma 8 5 2 2 5 2" xfId="12789"/>
    <cellStyle name="Comma 8 5 2 2 6" xfId="3119"/>
    <cellStyle name="Comma 8 5 2 2 6 2" xfId="11076"/>
    <cellStyle name="Comma 8 5 2 2 7" xfId="2547"/>
    <cellStyle name="Comma 8 5 2 2 8" xfId="10508"/>
    <cellStyle name="Comma 8 5 2 3" xfId="1611"/>
    <cellStyle name="Comma 8 5 2 3 2" xfId="5031"/>
    <cellStyle name="Comma 8 5 2 3 2 2" xfId="11818"/>
    <cellStyle name="Comma 8 5 2 3 3" xfId="7303"/>
    <cellStyle name="Comma 8 5 2 3 3 2" xfId="12389"/>
    <cellStyle name="Comma 8 5 2 3 4" xfId="9575"/>
    <cellStyle name="Comma 8 5 2 3 4 2" xfId="12960"/>
    <cellStyle name="Comma 8 5 2 3 5" xfId="3290"/>
    <cellStyle name="Comma 8 5 2 3 5 2" xfId="11247"/>
    <cellStyle name="Comma 8 5 2 3 6" xfId="2715"/>
    <cellStyle name="Comma 8 5 2 3 7" xfId="10676"/>
    <cellStyle name="Comma 8 5 2 4" xfId="3896"/>
    <cellStyle name="Comma 8 5 2 4 2" xfId="11533"/>
    <cellStyle name="Comma 8 5 2 5" xfId="6168"/>
    <cellStyle name="Comma 8 5 2 5 2" xfId="12104"/>
    <cellStyle name="Comma 8 5 2 6" xfId="8440"/>
    <cellStyle name="Comma 8 5 2 6 2" xfId="12675"/>
    <cellStyle name="Comma 8 5 2 7" xfId="3005"/>
    <cellStyle name="Comma 8 5 2 7 2" xfId="10962"/>
    <cellStyle name="Comma 8 5 2 8" xfId="2435"/>
    <cellStyle name="Comma 8 5 2 9" xfId="10396"/>
    <cellStyle name="Comma 8 5 3" xfId="1157"/>
    <cellStyle name="Comma 8 5 3 2" xfId="2292"/>
    <cellStyle name="Comma 8 5 3 2 2" xfId="5712"/>
    <cellStyle name="Comma 8 5 3 2 2 2" xfId="11989"/>
    <cellStyle name="Comma 8 5 3 2 3" xfId="7984"/>
    <cellStyle name="Comma 8 5 3 2 3 2" xfId="12560"/>
    <cellStyle name="Comma 8 5 3 2 4" xfId="10256"/>
    <cellStyle name="Comma 8 5 3 2 4 2" xfId="13131"/>
    <cellStyle name="Comma 8 5 3 2 5" xfId="3461"/>
    <cellStyle name="Comma 8 5 3 2 5 2" xfId="11418"/>
    <cellStyle name="Comma 8 5 3 2 6" xfId="2883"/>
    <cellStyle name="Comma 8 5 3 2 7" xfId="10844"/>
    <cellStyle name="Comma 8 5 3 3" xfId="4577"/>
    <cellStyle name="Comma 8 5 3 3 2" xfId="11704"/>
    <cellStyle name="Comma 8 5 3 4" xfId="6849"/>
    <cellStyle name="Comma 8 5 3 4 2" xfId="12275"/>
    <cellStyle name="Comma 8 5 3 5" xfId="9121"/>
    <cellStyle name="Comma 8 5 3 5 2" xfId="12846"/>
    <cellStyle name="Comma 8 5 3 6" xfId="3176"/>
    <cellStyle name="Comma 8 5 3 6 2" xfId="11133"/>
    <cellStyle name="Comma 8 5 3 7" xfId="2603"/>
    <cellStyle name="Comma 8 5 3 8" xfId="10564"/>
    <cellStyle name="Comma 8 5 4" xfId="703"/>
    <cellStyle name="Comma 8 5 4 2" xfId="1838"/>
    <cellStyle name="Comma 8 5 4 2 2" xfId="5258"/>
    <cellStyle name="Comma 8 5 4 2 2 2" xfId="11875"/>
    <cellStyle name="Comma 8 5 4 2 3" xfId="7530"/>
    <cellStyle name="Comma 8 5 4 2 3 2" xfId="12446"/>
    <cellStyle name="Comma 8 5 4 2 4" xfId="9802"/>
    <cellStyle name="Comma 8 5 4 2 4 2" xfId="13017"/>
    <cellStyle name="Comma 8 5 4 2 5" xfId="3347"/>
    <cellStyle name="Comma 8 5 4 2 5 2" xfId="11304"/>
    <cellStyle name="Comma 8 5 4 2 6" xfId="2771"/>
    <cellStyle name="Comma 8 5 4 2 7" xfId="10732"/>
    <cellStyle name="Comma 8 5 4 3" xfId="4123"/>
    <cellStyle name="Comma 8 5 4 3 2" xfId="11590"/>
    <cellStyle name="Comma 8 5 4 4" xfId="6395"/>
    <cellStyle name="Comma 8 5 4 4 2" xfId="12161"/>
    <cellStyle name="Comma 8 5 4 5" xfId="8667"/>
    <cellStyle name="Comma 8 5 4 5 2" xfId="12732"/>
    <cellStyle name="Comma 8 5 4 6" xfId="3062"/>
    <cellStyle name="Comma 8 5 4 6 2" xfId="11019"/>
    <cellStyle name="Comma 8 5 4 7" xfId="2491"/>
    <cellStyle name="Comma 8 5 4 8" xfId="10452"/>
    <cellStyle name="Comma 8 5 5" xfId="1384"/>
    <cellStyle name="Comma 8 5 5 2" xfId="4804"/>
    <cellStyle name="Comma 8 5 5 2 2" xfId="11761"/>
    <cellStyle name="Comma 8 5 5 3" xfId="7076"/>
    <cellStyle name="Comma 8 5 5 3 2" xfId="12332"/>
    <cellStyle name="Comma 8 5 5 4" xfId="9348"/>
    <cellStyle name="Comma 8 5 5 4 2" xfId="12903"/>
    <cellStyle name="Comma 8 5 5 5" xfId="3233"/>
    <cellStyle name="Comma 8 5 5 5 2" xfId="11190"/>
    <cellStyle name="Comma 8 5 5 6" xfId="2659"/>
    <cellStyle name="Comma 8 5 5 7" xfId="10620"/>
    <cellStyle name="Comma 8 5 6" xfId="3669"/>
    <cellStyle name="Comma 8 5 6 2" xfId="11476"/>
    <cellStyle name="Comma 8 5 7" xfId="5941"/>
    <cellStyle name="Comma 8 5 7 2" xfId="12047"/>
    <cellStyle name="Comma 8 5 8" xfId="8213"/>
    <cellStyle name="Comma 8 5 8 2" xfId="12618"/>
    <cellStyle name="Comma 8 5 9" xfId="2948"/>
    <cellStyle name="Comma 8 5 9 2" xfId="10905"/>
    <cellStyle name="Comma 8 6" xfId="305"/>
    <cellStyle name="Comma 8 6 2" xfId="759"/>
    <cellStyle name="Comma 8 6 2 2" xfId="1894"/>
    <cellStyle name="Comma 8 6 2 2 2" xfId="5314"/>
    <cellStyle name="Comma 8 6 2 2 2 2" xfId="11889"/>
    <cellStyle name="Comma 8 6 2 2 3" xfId="7586"/>
    <cellStyle name="Comma 8 6 2 2 3 2" xfId="12460"/>
    <cellStyle name="Comma 8 6 2 2 4" xfId="9858"/>
    <cellStyle name="Comma 8 6 2 2 4 2" xfId="13031"/>
    <cellStyle name="Comma 8 6 2 2 5" xfId="3361"/>
    <cellStyle name="Comma 8 6 2 2 5 2" xfId="11318"/>
    <cellStyle name="Comma 8 6 2 2 6" xfId="2785"/>
    <cellStyle name="Comma 8 6 2 2 7" xfId="10746"/>
    <cellStyle name="Comma 8 6 2 3" xfId="4179"/>
    <cellStyle name="Comma 8 6 2 3 2" xfId="11604"/>
    <cellStyle name="Comma 8 6 2 4" xfId="6451"/>
    <cellStyle name="Comma 8 6 2 4 2" xfId="12175"/>
    <cellStyle name="Comma 8 6 2 5" xfId="8723"/>
    <cellStyle name="Comma 8 6 2 5 2" xfId="12746"/>
    <cellStyle name="Comma 8 6 2 6" xfId="3076"/>
    <cellStyle name="Comma 8 6 2 6 2" xfId="11033"/>
    <cellStyle name="Comma 8 6 2 7" xfId="2505"/>
    <cellStyle name="Comma 8 6 2 8" xfId="10466"/>
    <cellStyle name="Comma 8 6 3" xfId="1440"/>
    <cellStyle name="Comma 8 6 3 2" xfId="4860"/>
    <cellStyle name="Comma 8 6 3 2 2" xfId="11775"/>
    <cellStyle name="Comma 8 6 3 3" xfId="7132"/>
    <cellStyle name="Comma 8 6 3 3 2" xfId="12346"/>
    <cellStyle name="Comma 8 6 3 4" xfId="9404"/>
    <cellStyle name="Comma 8 6 3 4 2" xfId="12917"/>
    <cellStyle name="Comma 8 6 3 5" xfId="3247"/>
    <cellStyle name="Comma 8 6 3 5 2" xfId="11204"/>
    <cellStyle name="Comma 8 6 3 6" xfId="2673"/>
    <cellStyle name="Comma 8 6 3 7" xfId="10634"/>
    <cellStyle name="Comma 8 6 4" xfId="3725"/>
    <cellStyle name="Comma 8 6 4 2" xfId="11490"/>
    <cellStyle name="Comma 8 6 5" xfId="5997"/>
    <cellStyle name="Comma 8 6 5 2" xfId="12061"/>
    <cellStyle name="Comma 8 6 6" xfId="8269"/>
    <cellStyle name="Comma 8 6 6 2" xfId="12632"/>
    <cellStyle name="Comma 8 6 7" xfId="2962"/>
    <cellStyle name="Comma 8 6 7 2" xfId="10919"/>
    <cellStyle name="Comma 8 6 8" xfId="2393"/>
    <cellStyle name="Comma 8 6 9" xfId="10354"/>
    <cellStyle name="Comma 8 7" xfId="986"/>
    <cellStyle name="Comma 8 7 2" xfId="2121"/>
    <cellStyle name="Comma 8 7 2 2" xfId="5541"/>
    <cellStyle name="Comma 8 7 2 2 2" xfId="11946"/>
    <cellStyle name="Comma 8 7 2 3" xfId="7813"/>
    <cellStyle name="Comma 8 7 2 3 2" xfId="12517"/>
    <cellStyle name="Comma 8 7 2 4" xfId="10085"/>
    <cellStyle name="Comma 8 7 2 4 2" xfId="13088"/>
    <cellStyle name="Comma 8 7 2 5" xfId="3418"/>
    <cellStyle name="Comma 8 7 2 5 2" xfId="11375"/>
    <cellStyle name="Comma 8 7 2 6" xfId="2841"/>
    <cellStyle name="Comma 8 7 2 7" xfId="10802"/>
    <cellStyle name="Comma 8 7 3" xfId="4406"/>
    <cellStyle name="Comma 8 7 3 2" xfId="11661"/>
    <cellStyle name="Comma 8 7 4" xfId="6678"/>
    <cellStyle name="Comma 8 7 4 2" xfId="12232"/>
    <cellStyle name="Comma 8 7 5" xfId="8950"/>
    <cellStyle name="Comma 8 7 5 2" xfId="12803"/>
    <cellStyle name="Comma 8 7 6" xfId="3133"/>
    <cellStyle name="Comma 8 7 6 2" xfId="11090"/>
    <cellStyle name="Comma 8 7 7" xfId="2561"/>
    <cellStyle name="Comma 8 7 8" xfId="10522"/>
    <cellStyle name="Comma 8 8" xfId="532"/>
    <cellStyle name="Comma 8 8 2" xfId="1667"/>
    <cellStyle name="Comma 8 8 2 2" xfId="5087"/>
    <cellStyle name="Comma 8 8 2 2 2" xfId="11832"/>
    <cellStyle name="Comma 8 8 2 3" xfId="7359"/>
    <cellStyle name="Comma 8 8 2 3 2" xfId="12403"/>
    <cellStyle name="Comma 8 8 2 4" xfId="9631"/>
    <cellStyle name="Comma 8 8 2 4 2" xfId="12974"/>
    <cellStyle name="Comma 8 8 2 5" xfId="3304"/>
    <cellStyle name="Comma 8 8 2 5 2" xfId="11261"/>
    <cellStyle name="Comma 8 8 2 6" xfId="2729"/>
    <cellStyle name="Comma 8 8 2 7" xfId="10690"/>
    <cellStyle name="Comma 8 8 3" xfId="3952"/>
    <cellStyle name="Comma 8 8 3 2" xfId="11547"/>
    <cellStyle name="Comma 8 8 4" xfId="6224"/>
    <cellStyle name="Comma 8 8 4 2" xfId="12118"/>
    <cellStyle name="Comma 8 8 5" xfId="8496"/>
    <cellStyle name="Comma 8 8 5 2" xfId="12689"/>
    <cellStyle name="Comma 8 8 6" xfId="3019"/>
    <cellStyle name="Comma 8 8 6 2" xfId="10976"/>
    <cellStyle name="Comma 8 8 7" xfId="2449"/>
    <cellStyle name="Comma 8 8 8" xfId="10410"/>
    <cellStyle name="Comma 8 9" xfId="1213"/>
    <cellStyle name="Comma 8 9 2" xfId="4633"/>
    <cellStyle name="Comma 8 9 2 2" xfId="11718"/>
    <cellStyle name="Comma 8 9 3" xfId="6905"/>
    <cellStyle name="Comma 8 9 3 2" xfId="12289"/>
    <cellStyle name="Comma 8 9 4" xfId="9177"/>
    <cellStyle name="Comma 8 9 4 2" xfId="12860"/>
    <cellStyle name="Comma 8 9 5" xfId="3190"/>
    <cellStyle name="Comma 8 9 5 2" xfId="11147"/>
    <cellStyle name="Comma 8 9 6" xfId="2617"/>
    <cellStyle name="Comma 8 9 7" xfId="10578"/>
    <cellStyle name="Comma 9" xfId="67"/>
    <cellStyle name="Comma 9 10" xfId="3500"/>
    <cellStyle name="Comma 9 10 2" xfId="11434"/>
    <cellStyle name="Comma 9 11" xfId="5772"/>
    <cellStyle name="Comma 9 11 2" xfId="12005"/>
    <cellStyle name="Comma 9 12" xfId="8044"/>
    <cellStyle name="Comma 9 12 2" xfId="12576"/>
    <cellStyle name="Comma 9 13" xfId="2901"/>
    <cellStyle name="Comma 9 13 2" xfId="10861"/>
    <cellStyle name="Comma 9 14" xfId="2336"/>
    <cellStyle name="Comma 9 15" xfId="10297"/>
    <cellStyle name="Comma 9 2" xfId="97"/>
    <cellStyle name="Comma 9 2 10" xfId="5800"/>
    <cellStyle name="Comma 9 2 10 2" xfId="12012"/>
    <cellStyle name="Comma 9 2 11" xfId="8072"/>
    <cellStyle name="Comma 9 2 11 2" xfId="12583"/>
    <cellStyle name="Comma 9 2 12" xfId="2910"/>
    <cellStyle name="Comma 9 2 12 2" xfId="10869"/>
    <cellStyle name="Comma 9 2 13" xfId="2344"/>
    <cellStyle name="Comma 9 2 14" xfId="10305"/>
    <cellStyle name="Comma 9 2 2" xfId="209"/>
    <cellStyle name="Comma 9 2 2 10" xfId="2372"/>
    <cellStyle name="Comma 9 2 2 11" xfId="10333"/>
    <cellStyle name="Comma 9 2 2 2" xfId="447"/>
    <cellStyle name="Comma 9 2 2 2 2" xfId="901"/>
    <cellStyle name="Comma 9 2 2 2 2 2" xfId="2036"/>
    <cellStyle name="Comma 9 2 2 2 2 2 2" xfId="5456"/>
    <cellStyle name="Comma 9 2 2 2 2 2 2 2" xfId="11925"/>
    <cellStyle name="Comma 9 2 2 2 2 2 3" xfId="7728"/>
    <cellStyle name="Comma 9 2 2 2 2 2 3 2" xfId="12496"/>
    <cellStyle name="Comma 9 2 2 2 2 2 4" xfId="10000"/>
    <cellStyle name="Comma 9 2 2 2 2 2 4 2" xfId="13067"/>
    <cellStyle name="Comma 9 2 2 2 2 2 5" xfId="3397"/>
    <cellStyle name="Comma 9 2 2 2 2 2 5 2" xfId="11354"/>
    <cellStyle name="Comma 9 2 2 2 2 2 6" xfId="2821"/>
    <cellStyle name="Comma 9 2 2 2 2 2 7" xfId="10782"/>
    <cellStyle name="Comma 9 2 2 2 2 3" xfId="4321"/>
    <cellStyle name="Comma 9 2 2 2 2 3 2" xfId="11640"/>
    <cellStyle name="Comma 9 2 2 2 2 4" xfId="6593"/>
    <cellStyle name="Comma 9 2 2 2 2 4 2" xfId="12211"/>
    <cellStyle name="Comma 9 2 2 2 2 5" xfId="8865"/>
    <cellStyle name="Comma 9 2 2 2 2 5 2" xfId="12782"/>
    <cellStyle name="Comma 9 2 2 2 2 6" xfId="3112"/>
    <cellStyle name="Comma 9 2 2 2 2 6 2" xfId="11069"/>
    <cellStyle name="Comma 9 2 2 2 2 7" xfId="2541"/>
    <cellStyle name="Comma 9 2 2 2 2 8" xfId="10502"/>
    <cellStyle name="Comma 9 2 2 2 3" xfId="1582"/>
    <cellStyle name="Comma 9 2 2 2 3 2" xfId="5002"/>
    <cellStyle name="Comma 9 2 2 2 3 2 2" xfId="11811"/>
    <cellStyle name="Comma 9 2 2 2 3 3" xfId="7274"/>
    <cellStyle name="Comma 9 2 2 2 3 3 2" xfId="12382"/>
    <cellStyle name="Comma 9 2 2 2 3 4" xfId="9546"/>
    <cellStyle name="Comma 9 2 2 2 3 4 2" xfId="12953"/>
    <cellStyle name="Comma 9 2 2 2 3 5" xfId="3283"/>
    <cellStyle name="Comma 9 2 2 2 3 5 2" xfId="11240"/>
    <cellStyle name="Comma 9 2 2 2 3 6" xfId="2709"/>
    <cellStyle name="Comma 9 2 2 2 3 7" xfId="10670"/>
    <cellStyle name="Comma 9 2 2 2 4" xfId="3867"/>
    <cellStyle name="Comma 9 2 2 2 4 2" xfId="11526"/>
    <cellStyle name="Comma 9 2 2 2 5" xfId="6139"/>
    <cellStyle name="Comma 9 2 2 2 5 2" xfId="12097"/>
    <cellStyle name="Comma 9 2 2 2 6" xfId="8411"/>
    <cellStyle name="Comma 9 2 2 2 6 2" xfId="12668"/>
    <cellStyle name="Comma 9 2 2 2 7" xfId="2998"/>
    <cellStyle name="Comma 9 2 2 2 7 2" xfId="10955"/>
    <cellStyle name="Comma 9 2 2 2 8" xfId="2429"/>
    <cellStyle name="Comma 9 2 2 2 9" xfId="10390"/>
    <cellStyle name="Comma 9 2 2 3" xfId="1128"/>
    <cellStyle name="Comma 9 2 2 3 2" xfId="2263"/>
    <cellStyle name="Comma 9 2 2 3 2 2" xfId="5683"/>
    <cellStyle name="Comma 9 2 2 3 2 2 2" xfId="11982"/>
    <cellStyle name="Comma 9 2 2 3 2 3" xfId="7955"/>
    <cellStyle name="Comma 9 2 2 3 2 3 2" xfId="12553"/>
    <cellStyle name="Comma 9 2 2 3 2 4" xfId="10227"/>
    <cellStyle name="Comma 9 2 2 3 2 4 2" xfId="13124"/>
    <cellStyle name="Comma 9 2 2 3 2 5" xfId="3454"/>
    <cellStyle name="Comma 9 2 2 3 2 5 2" xfId="11411"/>
    <cellStyle name="Comma 9 2 2 3 2 6" xfId="2877"/>
    <cellStyle name="Comma 9 2 2 3 2 7" xfId="10838"/>
    <cellStyle name="Comma 9 2 2 3 3" xfId="4548"/>
    <cellStyle name="Comma 9 2 2 3 3 2" xfId="11697"/>
    <cellStyle name="Comma 9 2 2 3 4" xfId="6820"/>
    <cellStyle name="Comma 9 2 2 3 4 2" xfId="12268"/>
    <cellStyle name="Comma 9 2 2 3 5" xfId="9092"/>
    <cellStyle name="Comma 9 2 2 3 5 2" xfId="12839"/>
    <cellStyle name="Comma 9 2 2 3 6" xfId="3169"/>
    <cellStyle name="Comma 9 2 2 3 6 2" xfId="11126"/>
    <cellStyle name="Comma 9 2 2 3 7" xfId="2597"/>
    <cellStyle name="Comma 9 2 2 3 8" xfId="10558"/>
    <cellStyle name="Comma 9 2 2 4" xfId="674"/>
    <cellStyle name="Comma 9 2 2 4 2" xfId="1809"/>
    <cellStyle name="Comma 9 2 2 4 2 2" xfId="5229"/>
    <cellStyle name="Comma 9 2 2 4 2 2 2" xfId="11868"/>
    <cellStyle name="Comma 9 2 2 4 2 3" xfId="7501"/>
    <cellStyle name="Comma 9 2 2 4 2 3 2" xfId="12439"/>
    <cellStyle name="Comma 9 2 2 4 2 4" xfId="9773"/>
    <cellStyle name="Comma 9 2 2 4 2 4 2" xfId="13010"/>
    <cellStyle name="Comma 9 2 2 4 2 5" xfId="3340"/>
    <cellStyle name="Comma 9 2 2 4 2 5 2" xfId="11297"/>
    <cellStyle name="Comma 9 2 2 4 2 6" xfId="2765"/>
    <cellStyle name="Comma 9 2 2 4 2 7" xfId="10726"/>
    <cellStyle name="Comma 9 2 2 4 3" xfId="4094"/>
    <cellStyle name="Comma 9 2 2 4 3 2" xfId="11583"/>
    <cellStyle name="Comma 9 2 2 4 4" xfId="6366"/>
    <cellStyle name="Comma 9 2 2 4 4 2" xfId="12154"/>
    <cellStyle name="Comma 9 2 2 4 5" xfId="8638"/>
    <cellStyle name="Comma 9 2 2 4 5 2" xfId="12725"/>
    <cellStyle name="Comma 9 2 2 4 6" xfId="3055"/>
    <cellStyle name="Comma 9 2 2 4 6 2" xfId="11012"/>
    <cellStyle name="Comma 9 2 2 4 7" xfId="2485"/>
    <cellStyle name="Comma 9 2 2 4 8" xfId="10446"/>
    <cellStyle name="Comma 9 2 2 5" xfId="1355"/>
    <cellStyle name="Comma 9 2 2 5 2" xfId="4775"/>
    <cellStyle name="Comma 9 2 2 5 2 2" xfId="11754"/>
    <cellStyle name="Comma 9 2 2 5 3" xfId="7047"/>
    <cellStyle name="Comma 9 2 2 5 3 2" xfId="12325"/>
    <cellStyle name="Comma 9 2 2 5 4" xfId="9319"/>
    <cellStyle name="Comma 9 2 2 5 4 2" xfId="12896"/>
    <cellStyle name="Comma 9 2 2 5 5" xfId="3226"/>
    <cellStyle name="Comma 9 2 2 5 5 2" xfId="11183"/>
    <cellStyle name="Comma 9 2 2 5 6" xfId="2653"/>
    <cellStyle name="Comma 9 2 2 5 7" xfId="10614"/>
    <cellStyle name="Comma 9 2 2 6" xfId="3640"/>
    <cellStyle name="Comma 9 2 2 6 2" xfId="11469"/>
    <cellStyle name="Comma 9 2 2 7" xfId="5912"/>
    <cellStyle name="Comma 9 2 2 7 2" xfId="12040"/>
    <cellStyle name="Comma 9 2 2 8" xfId="8184"/>
    <cellStyle name="Comma 9 2 2 8 2" xfId="12611"/>
    <cellStyle name="Comma 9 2 2 9" xfId="2938"/>
    <cellStyle name="Comma 9 2 2 9 2" xfId="10897"/>
    <cellStyle name="Comma 9 2 3" xfId="153"/>
    <cellStyle name="Comma 9 2 3 10" xfId="2358"/>
    <cellStyle name="Comma 9 2 3 11" xfId="10319"/>
    <cellStyle name="Comma 9 2 3 2" xfId="391"/>
    <cellStyle name="Comma 9 2 3 2 2" xfId="845"/>
    <cellStyle name="Comma 9 2 3 2 2 2" xfId="1980"/>
    <cellStyle name="Comma 9 2 3 2 2 2 2" xfId="5400"/>
    <cellStyle name="Comma 9 2 3 2 2 2 2 2" xfId="11911"/>
    <cellStyle name="Comma 9 2 3 2 2 2 3" xfId="7672"/>
    <cellStyle name="Comma 9 2 3 2 2 2 3 2" xfId="12482"/>
    <cellStyle name="Comma 9 2 3 2 2 2 4" xfId="9944"/>
    <cellStyle name="Comma 9 2 3 2 2 2 4 2" xfId="13053"/>
    <cellStyle name="Comma 9 2 3 2 2 2 5" xfId="3383"/>
    <cellStyle name="Comma 9 2 3 2 2 2 5 2" xfId="11340"/>
    <cellStyle name="Comma 9 2 3 2 2 2 6" xfId="2807"/>
    <cellStyle name="Comma 9 2 3 2 2 2 7" xfId="10768"/>
    <cellStyle name="Comma 9 2 3 2 2 3" xfId="4265"/>
    <cellStyle name="Comma 9 2 3 2 2 3 2" xfId="11626"/>
    <cellStyle name="Comma 9 2 3 2 2 4" xfId="6537"/>
    <cellStyle name="Comma 9 2 3 2 2 4 2" xfId="12197"/>
    <cellStyle name="Comma 9 2 3 2 2 5" xfId="8809"/>
    <cellStyle name="Comma 9 2 3 2 2 5 2" xfId="12768"/>
    <cellStyle name="Comma 9 2 3 2 2 6" xfId="3098"/>
    <cellStyle name="Comma 9 2 3 2 2 6 2" xfId="11055"/>
    <cellStyle name="Comma 9 2 3 2 2 7" xfId="2527"/>
    <cellStyle name="Comma 9 2 3 2 2 8" xfId="10488"/>
    <cellStyle name="Comma 9 2 3 2 3" xfId="1526"/>
    <cellStyle name="Comma 9 2 3 2 3 2" xfId="4946"/>
    <cellStyle name="Comma 9 2 3 2 3 2 2" xfId="11797"/>
    <cellStyle name="Comma 9 2 3 2 3 3" xfId="7218"/>
    <cellStyle name="Comma 9 2 3 2 3 3 2" xfId="12368"/>
    <cellStyle name="Comma 9 2 3 2 3 4" xfId="9490"/>
    <cellStyle name="Comma 9 2 3 2 3 4 2" xfId="12939"/>
    <cellStyle name="Comma 9 2 3 2 3 5" xfId="3269"/>
    <cellStyle name="Comma 9 2 3 2 3 5 2" xfId="11226"/>
    <cellStyle name="Comma 9 2 3 2 3 6" xfId="2695"/>
    <cellStyle name="Comma 9 2 3 2 3 7" xfId="10656"/>
    <cellStyle name="Comma 9 2 3 2 4" xfId="3811"/>
    <cellStyle name="Comma 9 2 3 2 4 2" xfId="11512"/>
    <cellStyle name="Comma 9 2 3 2 5" xfId="6083"/>
    <cellStyle name="Comma 9 2 3 2 5 2" xfId="12083"/>
    <cellStyle name="Comma 9 2 3 2 6" xfId="8355"/>
    <cellStyle name="Comma 9 2 3 2 6 2" xfId="12654"/>
    <cellStyle name="Comma 9 2 3 2 7" xfId="2984"/>
    <cellStyle name="Comma 9 2 3 2 7 2" xfId="10941"/>
    <cellStyle name="Comma 9 2 3 2 8" xfId="2415"/>
    <cellStyle name="Comma 9 2 3 2 9" xfId="10376"/>
    <cellStyle name="Comma 9 2 3 3" xfId="1072"/>
    <cellStyle name="Comma 9 2 3 3 2" xfId="2207"/>
    <cellStyle name="Comma 9 2 3 3 2 2" xfId="5627"/>
    <cellStyle name="Comma 9 2 3 3 2 2 2" xfId="11968"/>
    <cellStyle name="Comma 9 2 3 3 2 3" xfId="7899"/>
    <cellStyle name="Comma 9 2 3 3 2 3 2" xfId="12539"/>
    <cellStyle name="Comma 9 2 3 3 2 4" xfId="10171"/>
    <cellStyle name="Comma 9 2 3 3 2 4 2" xfId="13110"/>
    <cellStyle name="Comma 9 2 3 3 2 5" xfId="3440"/>
    <cellStyle name="Comma 9 2 3 3 2 5 2" xfId="11397"/>
    <cellStyle name="Comma 9 2 3 3 2 6" xfId="2863"/>
    <cellStyle name="Comma 9 2 3 3 2 7" xfId="10824"/>
    <cellStyle name="Comma 9 2 3 3 3" xfId="4492"/>
    <cellStyle name="Comma 9 2 3 3 3 2" xfId="11683"/>
    <cellStyle name="Comma 9 2 3 3 4" xfId="6764"/>
    <cellStyle name="Comma 9 2 3 3 4 2" xfId="12254"/>
    <cellStyle name="Comma 9 2 3 3 5" xfId="9036"/>
    <cellStyle name="Comma 9 2 3 3 5 2" xfId="12825"/>
    <cellStyle name="Comma 9 2 3 3 6" xfId="3155"/>
    <cellStyle name="Comma 9 2 3 3 6 2" xfId="11112"/>
    <cellStyle name="Comma 9 2 3 3 7" xfId="2583"/>
    <cellStyle name="Comma 9 2 3 3 8" xfId="10544"/>
    <cellStyle name="Comma 9 2 3 4" xfId="618"/>
    <cellStyle name="Comma 9 2 3 4 2" xfId="1753"/>
    <cellStyle name="Comma 9 2 3 4 2 2" xfId="5173"/>
    <cellStyle name="Comma 9 2 3 4 2 2 2" xfId="11854"/>
    <cellStyle name="Comma 9 2 3 4 2 3" xfId="7445"/>
    <cellStyle name="Comma 9 2 3 4 2 3 2" xfId="12425"/>
    <cellStyle name="Comma 9 2 3 4 2 4" xfId="9717"/>
    <cellStyle name="Comma 9 2 3 4 2 4 2" xfId="12996"/>
    <cellStyle name="Comma 9 2 3 4 2 5" xfId="3326"/>
    <cellStyle name="Comma 9 2 3 4 2 5 2" xfId="11283"/>
    <cellStyle name="Comma 9 2 3 4 2 6" xfId="2751"/>
    <cellStyle name="Comma 9 2 3 4 2 7" xfId="10712"/>
    <cellStyle name="Comma 9 2 3 4 3" xfId="4038"/>
    <cellStyle name="Comma 9 2 3 4 3 2" xfId="11569"/>
    <cellStyle name="Comma 9 2 3 4 4" xfId="6310"/>
    <cellStyle name="Comma 9 2 3 4 4 2" xfId="12140"/>
    <cellStyle name="Comma 9 2 3 4 5" xfId="8582"/>
    <cellStyle name="Comma 9 2 3 4 5 2" xfId="12711"/>
    <cellStyle name="Comma 9 2 3 4 6" xfId="3041"/>
    <cellStyle name="Comma 9 2 3 4 6 2" xfId="10998"/>
    <cellStyle name="Comma 9 2 3 4 7" xfId="2471"/>
    <cellStyle name="Comma 9 2 3 4 8" xfId="10432"/>
    <cellStyle name="Comma 9 2 3 5" xfId="1299"/>
    <cellStyle name="Comma 9 2 3 5 2" xfId="4719"/>
    <cellStyle name="Comma 9 2 3 5 2 2" xfId="11740"/>
    <cellStyle name="Comma 9 2 3 5 3" xfId="6991"/>
    <cellStyle name="Comma 9 2 3 5 3 2" xfId="12311"/>
    <cellStyle name="Comma 9 2 3 5 4" xfId="9263"/>
    <cellStyle name="Comma 9 2 3 5 4 2" xfId="12882"/>
    <cellStyle name="Comma 9 2 3 5 5" xfId="3212"/>
    <cellStyle name="Comma 9 2 3 5 5 2" xfId="11169"/>
    <cellStyle name="Comma 9 2 3 5 6" xfId="2639"/>
    <cellStyle name="Comma 9 2 3 5 7" xfId="10600"/>
    <cellStyle name="Comma 9 2 3 6" xfId="3584"/>
    <cellStyle name="Comma 9 2 3 6 2" xfId="11455"/>
    <cellStyle name="Comma 9 2 3 7" xfId="5856"/>
    <cellStyle name="Comma 9 2 3 7 2" xfId="12026"/>
    <cellStyle name="Comma 9 2 3 8" xfId="8128"/>
    <cellStyle name="Comma 9 2 3 8 2" xfId="12597"/>
    <cellStyle name="Comma 9 2 3 9" xfId="2924"/>
    <cellStyle name="Comma 9 2 3 9 2" xfId="10883"/>
    <cellStyle name="Comma 9 2 4" xfId="279"/>
    <cellStyle name="Comma 9 2 4 10" xfId="2387"/>
    <cellStyle name="Comma 9 2 4 11" xfId="10348"/>
    <cellStyle name="Comma 9 2 4 2" xfId="506"/>
    <cellStyle name="Comma 9 2 4 2 2" xfId="960"/>
    <cellStyle name="Comma 9 2 4 2 2 2" xfId="2095"/>
    <cellStyle name="Comma 9 2 4 2 2 2 2" xfId="5515"/>
    <cellStyle name="Comma 9 2 4 2 2 2 2 2" xfId="11940"/>
    <cellStyle name="Comma 9 2 4 2 2 2 3" xfId="7787"/>
    <cellStyle name="Comma 9 2 4 2 2 2 3 2" xfId="12511"/>
    <cellStyle name="Comma 9 2 4 2 2 2 4" xfId="10059"/>
    <cellStyle name="Comma 9 2 4 2 2 2 4 2" xfId="13082"/>
    <cellStyle name="Comma 9 2 4 2 2 2 5" xfId="3412"/>
    <cellStyle name="Comma 9 2 4 2 2 2 5 2" xfId="11369"/>
    <cellStyle name="Comma 9 2 4 2 2 2 6" xfId="2835"/>
    <cellStyle name="Comma 9 2 4 2 2 2 7" xfId="10796"/>
    <cellStyle name="Comma 9 2 4 2 2 3" xfId="4380"/>
    <cellStyle name="Comma 9 2 4 2 2 3 2" xfId="11655"/>
    <cellStyle name="Comma 9 2 4 2 2 4" xfId="6652"/>
    <cellStyle name="Comma 9 2 4 2 2 4 2" xfId="12226"/>
    <cellStyle name="Comma 9 2 4 2 2 5" xfId="8924"/>
    <cellStyle name="Comma 9 2 4 2 2 5 2" xfId="12797"/>
    <cellStyle name="Comma 9 2 4 2 2 6" xfId="3127"/>
    <cellStyle name="Comma 9 2 4 2 2 6 2" xfId="11084"/>
    <cellStyle name="Comma 9 2 4 2 2 7" xfId="2555"/>
    <cellStyle name="Comma 9 2 4 2 2 8" xfId="10516"/>
    <cellStyle name="Comma 9 2 4 2 3" xfId="1641"/>
    <cellStyle name="Comma 9 2 4 2 3 2" xfId="5061"/>
    <cellStyle name="Comma 9 2 4 2 3 2 2" xfId="11826"/>
    <cellStyle name="Comma 9 2 4 2 3 3" xfId="7333"/>
    <cellStyle name="Comma 9 2 4 2 3 3 2" xfId="12397"/>
    <cellStyle name="Comma 9 2 4 2 3 4" xfId="9605"/>
    <cellStyle name="Comma 9 2 4 2 3 4 2" xfId="12968"/>
    <cellStyle name="Comma 9 2 4 2 3 5" xfId="3298"/>
    <cellStyle name="Comma 9 2 4 2 3 5 2" xfId="11255"/>
    <cellStyle name="Comma 9 2 4 2 3 6" xfId="2723"/>
    <cellStyle name="Comma 9 2 4 2 3 7" xfId="10684"/>
    <cellStyle name="Comma 9 2 4 2 4" xfId="3926"/>
    <cellStyle name="Comma 9 2 4 2 4 2" xfId="11541"/>
    <cellStyle name="Comma 9 2 4 2 5" xfId="6198"/>
    <cellStyle name="Comma 9 2 4 2 5 2" xfId="12112"/>
    <cellStyle name="Comma 9 2 4 2 6" xfId="8470"/>
    <cellStyle name="Comma 9 2 4 2 6 2" xfId="12683"/>
    <cellStyle name="Comma 9 2 4 2 7" xfId="3013"/>
    <cellStyle name="Comma 9 2 4 2 7 2" xfId="10970"/>
    <cellStyle name="Comma 9 2 4 2 8" xfId="2443"/>
    <cellStyle name="Comma 9 2 4 2 9" xfId="10404"/>
    <cellStyle name="Comma 9 2 4 3" xfId="1187"/>
    <cellStyle name="Comma 9 2 4 3 2" xfId="2322"/>
    <cellStyle name="Comma 9 2 4 3 2 2" xfId="5742"/>
    <cellStyle name="Comma 9 2 4 3 2 2 2" xfId="11997"/>
    <cellStyle name="Comma 9 2 4 3 2 3" xfId="8014"/>
    <cellStyle name="Comma 9 2 4 3 2 3 2" xfId="12568"/>
    <cellStyle name="Comma 9 2 4 3 2 4" xfId="10286"/>
    <cellStyle name="Comma 9 2 4 3 2 4 2" xfId="13139"/>
    <cellStyle name="Comma 9 2 4 3 2 5" xfId="3469"/>
    <cellStyle name="Comma 9 2 4 3 2 5 2" xfId="11426"/>
    <cellStyle name="Comma 9 2 4 3 2 6" xfId="2891"/>
    <cellStyle name="Comma 9 2 4 3 2 7" xfId="10852"/>
    <cellStyle name="Comma 9 2 4 3 3" xfId="4607"/>
    <cellStyle name="Comma 9 2 4 3 3 2" xfId="11712"/>
    <cellStyle name="Comma 9 2 4 3 4" xfId="6879"/>
    <cellStyle name="Comma 9 2 4 3 4 2" xfId="12283"/>
    <cellStyle name="Comma 9 2 4 3 5" xfId="9151"/>
    <cellStyle name="Comma 9 2 4 3 5 2" xfId="12854"/>
    <cellStyle name="Comma 9 2 4 3 6" xfId="3184"/>
    <cellStyle name="Comma 9 2 4 3 6 2" xfId="11141"/>
    <cellStyle name="Comma 9 2 4 3 7" xfId="2611"/>
    <cellStyle name="Comma 9 2 4 3 8" xfId="10572"/>
    <cellStyle name="Comma 9 2 4 4" xfId="733"/>
    <cellStyle name="Comma 9 2 4 4 2" xfId="1868"/>
    <cellStyle name="Comma 9 2 4 4 2 2" xfId="5288"/>
    <cellStyle name="Comma 9 2 4 4 2 2 2" xfId="11883"/>
    <cellStyle name="Comma 9 2 4 4 2 3" xfId="7560"/>
    <cellStyle name="Comma 9 2 4 4 2 3 2" xfId="12454"/>
    <cellStyle name="Comma 9 2 4 4 2 4" xfId="9832"/>
    <cellStyle name="Comma 9 2 4 4 2 4 2" xfId="13025"/>
    <cellStyle name="Comma 9 2 4 4 2 5" xfId="3355"/>
    <cellStyle name="Comma 9 2 4 4 2 5 2" xfId="11312"/>
    <cellStyle name="Comma 9 2 4 4 2 6" xfId="2779"/>
    <cellStyle name="Comma 9 2 4 4 2 7" xfId="10740"/>
    <cellStyle name="Comma 9 2 4 4 3" xfId="4153"/>
    <cellStyle name="Comma 9 2 4 4 3 2" xfId="11598"/>
    <cellStyle name="Comma 9 2 4 4 4" xfId="6425"/>
    <cellStyle name="Comma 9 2 4 4 4 2" xfId="12169"/>
    <cellStyle name="Comma 9 2 4 4 5" xfId="8697"/>
    <cellStyle name="Comma 9 2 4 4 5 2" xfId="12740"/>
    <cellStyle name="Comma 9 2 4 4 6" xfId="3070"/>
    <cellStyle name="Comma 9 2 4 4 6 2" xfId="11027"/>
    <cellStyle name="Comma 9 2 4 4 7" xfId="2499"/>
    <cellStyle name="Comma 9 2 4 4 8" xfId="10460"/>
    <cellStyle name="Comma 9 2 4 5" xfId="1414"/>
    <cellStyle name="Comma 9 2 4 5 2" xfId="4834"/>
    <cellStyle name="Comma 9 2 4 5 2 2" xfId="11769"/>
    <cellStyle name="Comma 9 2 4 5 3" xfId="7106"/>
    <cellStyle name="Comma 9 2 4 5 3 2" xfId="12340"/>
    <cellStyle name="Comma 9 2 4 5 4" xfId="9378"/>
    <cellStyle name="Comma 9 2 4 5 4 2" xfId="12911"/>
    <cellStyle name="Comma 9 2 4 5 5" xfId="3241"/>
    <cellStyle name="Comma 9 2 4 5 5 2" xfId="11198"/>
    <cellStyle name="Comma 9 2 4 5 6" xfId="2667"/>
    <cellStyle name="Comma 9 2 4 5 7" xfId="10628"/>
    <cellStyle name="Comma 9 2 4 6" xfId="3699"/>
    <cellStyle name="Comma 9 2 4 6 2" xfId="11484"/>
    <cellStyle name="Comma 9 2 4 7" xfId="5971"/>
    <cellStyle name="Comma 9 2 4 7 2" xfId="12055"/>
    <cellStyle name="Comma 9 2 4 8" xfId="8243"/>
    <cellStyle name="Comma 9 2 4 8 2" xfId="12626"/>
    <cellStyle name="Comma 9 2 4 9" xfId="2956"/>
    <cellStyle name="Comma 9 2 4 9 2" xfId="10913"/>
    <cellStyle name="Comma 9 2 5" xfId="335"/>
    <cellStyle name="Comma 9 2 5 2" xfId="789"/>
    <cellStyle name="Comma 9 2 5 2 2" xfId="1924"/>
    <cellStyle name="Comma 9 2 5 2 2 2" xfId="5344"/>
    <cellStyle name="Comma 9 2 5 2 2 2 2" xfId="11897"/>
    <cellStyle name="Comma 9 2 5 2 2 3" xfId="7616"/>
    <cellStyle name="Comma 9 2 5 2 2 3 2" xfId="12468"/>
    <cellStyle name="Comma 9 2 5 2 2 4" xfId="9888"/>
    <cellStyle name="Comma 9 2 5 2 2 4 2" xfId="13039"/>
    <cellStyle name="Comma 9 2 5 2 2 5" xfId="3369"/>
    <cellStyle name="Comma 9 2 5 2 2 5 2" xfId="11326"/>
    <cellStyle name="Comma 9 2 5 2 2 6" xfId="2793"/>
    <cellStyle name="Comma 9 2 5 2 2 7" xfId="10754"/>
    <cellStyle name="Comma 9 2 5 2 3" xfId="4209"/>
    <cellStyle name="Comma 9 2 5 2 3 2" xfId="11612"/>
    <cellStyle name="Comma 9 2 5 2 4" xfId="6481"/>
    <cellStyle name="Comma 9 2 5 2 4 2" xfId="12183"/>
    <cellStyle name="Comma 9 2 5 2 5" xfId="8753"/>
    <cellStyle name="Comma 9 2 5 2 5 2" xfId="12754"/>
    <cellStyle name="Comma 9 2 5 2 6" xfId="3084"/>
    <cellStyle name="Comma 9 2 5 2 6 2" xfId="11041"/>
    <cellStyle name="Comma 9 2 5 2 7" xfId="2513"/>
    <cellStyle name="Comma 9 2 5 2 8" xfId="10474"/>
    <cellStyle name="Comma 9 2 5 3" xfId="1470"/>
    <cellStyle name="Comma 9 2 5 3 2" xfId="4890"/>
    <cellStyle name="Comma 9 2 5 3 2 2" xfId="11783"/>
    <cellStyle name="Comma 9 2 5 3 3" xfId="7162"/>
    <cellStyle name="Comma 9 2 5 3 3 2" xfId="12354"/>
    <cellStyle name="Comma 9 2 5 3 4" xfId="9434"/>
    <cellStyle name="Comma 9 2 5 3 4 2" xfId="12925"/>
    <cellStyle name="Comma 9 2 5 3 5" xfId="3255"/>
    <cellStyle name="Comma 9 2 5 3 5 2" xfId="11212"/>
    <cellStyle name="Comma 9 2 5 3 6" xfId="2681"/>
    <cellStyle name="Comma 9 2 5 3 7" xfId="10642"/>
    <cellStyle name="Comma 9 2 5 4" xfId="3755"/>
    <cellStyle name="Comma 9 2 5 4 2" xfId="11498"/>
    <cellStyle name="Comma 9 2 5 5" xfId="6027"/>
    <cellStyle name="Comma 9 2 5 5 2" xfId="12069"/>
    <cellStyle name="Comma 9 2 5 6" xfId="8299"/>
    <cellStyle name="Comma 9 2 5 6 2" xfId="12640"/>
    <cellStyle name="Comma 9 2 5 7" xfId="2970"/>
    <cellStyle name="Comma 9 2 5 7 2" xfId="10927"/>
    <cellStyle name="Comma 9 2 5 8" xfId="2401"/>
    <cellStyle name="Comma 9 2 5 9" xfId="10362"/>
    <cellStyle name="Comma 9 2 6" xfId="1016"/>
    <cellStyle name="Comma 9 2 6 2" xfId="2151"/>
    <cellStyle name="Comma 9 2 6 2 2" xfId="5571"/>
    <cellStyle name="Comma 9 2 6 2 2 2" xfId="11954"/>
    <cellStyle name="Comma 9 2 6 2 3" xfId="7843"/>
    <cellStyle name="Comma 9 2 6 2 3 2" xfId="12525"/>
    <cellStyle name="Comma 9 2 6 2 4" xfId="10115"/>
    <cellStyle name="Comma 9 2 6 2 4 2" xfId="13096"/>
    <cellStyle name="Comma 9 2 6 2 5" xfId="3426"/>
    <cellStyle name="Comma 9 2 6 2 5 2" xfId="11383"/>
    <cellStyle name="Comma 9 2 6 2 6" xfId="2849"/>
    <cellStyle name="Comma 9 2 6 2 7" xfId="10810"/>
    <cellStyle name="Comma 9 2 6 3" xfId="4436"/>
    <cellStyle name="Comma 9 2 6 3 2" xfId="11669"/>
    <cellStyle name="Comma 9 2 6 4" xfId="6708"/>
    <cellStyle name="Comma 9 2 6 4 2" xfId="12240"/>
    <cellStyle name="Comma 9 2 6 5" xfId="8980"/>
    <cellStyle name="Comma 9 2 6 5 2" xfId="12811"/>
    <cellStyle name="Comma 9 2 6 6" xfId="3141"/>
    <cellStyle name="Comma 9 2 6 6 2" xfId="11098"/>
    <cellStyle name="Comma 9 2 6 7" xfId="2569"/>
    <cellStyle name="Comma 9 2 6 8" xfId="10530"/>
    <cellStyle name="Comma 9 2 7" xfId="562"/>
    <cellStyle name="Comma 9 2 7 2" xfId="1697"/>
    <cellStyle name="Comma 9 2 7 2 2" xfId="5117"/>
    <cellStyle name="Comma 9 2 7 2 2 2" xfId="11840"/>
    <cellStyle name="Comma 9 2 7 2 3" xfId="7389"/>
    <cellStyle name="Comma 9 2 7 2 3 2" xfId="12411"/>
    <cellStyle name="Comma 9 2 7 2 4" xfId="9661"/>
    <cellStyle name="Comma 9 2 7 2 4 2" xfId="12982"/>
    <cellStyle name="Comma 9 2 7 2 5" xfId="3312"/>
    <cellStyle name="Comma 9 2 7 2 5 2" xfId="11269"/>
    <cellStyle name="Comma 9 2 7 2 6" xfId="2737"/>
    <cellStyle name="Comma 9 2 7 2 7" xfId="10698"/>
    <cellStyle name="Comma 9 2 7 3" xfId="3982"/>
    <cellStyle name="Comma 9 2 7 3 2" xfId="11555"/>
    <cellStyle name="Comma 9 2 7 4" xfId="6254"/>
    <cellStyle name="Comma 9 2 7 4 2" xfId="12126"/>
    <cellStyle name="Comma 9 2 7 5" xfId="8526"/>
    <cellStyle name="Comma 9 2 7 5 2" xfId="12697"/>
    <cellStyle name="Comma 9 2 7 6" xfId="3027"/>
    <cellStyle name="Comma 9 2 7 6 2" xfId="10984"/>
    <cellStyle name="Comma 9 2 7 7" xfId="2457"/>
    <cellStyle name="Comma 9 2 7 8" xfId="10418"/>
    <cellStyle name="Comma 9 2 8" xfId="1243"/>
    <cellStyle name="Comma 9 2 8 2" xfId="4663"/>
    <cellStyle name="Comma 9 2 8 2 2" xfId="11726"/>
    <cellStyle name="Comma 9 2 8 3" xfId="6935"/>
    <cellStyle name="Comma 9 2 8 3 2" xfId="12297"/>
    <cellStyle name="Comma 9 2 8 4" xfId="9207"/>
    <cellStyle name="Comma 9 2 8 4 2" xfId="12868"/>
    <cellStyle name="Comma 9 2 8 5" xfId="3198"/>
    <cellStyle name="Comma 9 2 8 5 2" xfId="11155"/>
    <cellStyle name="Comma 9 2 8 6" xfId="2625"/>
    <cellStyle name="Comma 9 2 8 7" xfId="10586"/>
    <cellStyle name="Comma 9 2 9" xfId="3528"/>
    <cellStyle name="Comma 9 2 9 2" xfId="11441"/>
    <cellStyle name="Comma 9 3" xfId="181"/>
    <cellStyle name="Comma 9 3 10" xfId="2365"/>
    <cellStyle name="Comma 9 3 11" xfId="10326"/>
    <cellStyle name="Comma 9 3 2" xfId="419"/>
    <cellStyle name="Comma 9 3 2 2" xfId="873"/>
    <cellStyle name="Comma 9 3 2 2 2" xfId="2008"/>
    <cellStyle name="Comma 9 3 2 2 2 2" xfId="5428"/>
    <cellStyle name="Comma 9 3 2 2 2 2 2" xfId="11918"/>
    <cellStyle name="Comma 9 3 2 2 2 3" xfId="7700"/>
    <cellStyle name="Comma 9 3 2 2 2 3 2" xfId="12489"/>
    <cellStyle name="Comma 9 3 2 2 2 4" xfId="9972"/>
    <cellStyle name="Comma 9 3 2 2 2 4 2" xfId="13060"/>
    <cellStyle name="Comma 9 3 2 2 2 5" xfId="3390"/>
    <cellStyle name="Comma 9 3 2 2 2 5 2" xfId="11347"/>
    <cellStyle name="Comma 9 3 2 2 2 6" xfId="2814"/>
    <cellStyle name="Comma 9 3 2 2 2 7" xfId="10775"/>
    <cellStyle name="Comma 9 3 2 2 3" xfId="4293"/>
    <cellStyle name="Comma 9 3 2 2 3 2" xfId="11633"/>
    <cellStyle name="Comma 9 3 2 2 4" xfId="6565"/>
    <cellStyle name="Comma 9 3 2 2 4 2" xfId="12204"/>
    <cellStyle name="Comma 9 3 2 2 5" xfId="8837"/>
    <cellStyle name="Comma 9 3 2 2 5 2" xfId="12775"/>
    <cellStyle name="Comma 9 3 2 2 6" xfId="3105"/>
    <cellStyle name="Comma 9 3 2 2 6 2" xfId="11062"/>
    <cellStyle name="Comma 9 3 2 2 7" xfId="2534"/>
    <cellStyle name="Comma 9 3 2 2 8" xfId="10495"/>
    <cellStyle name="Comma 9 3 2 3" xfId="1554"/>
    <cellStyle name="Comma 9 3 2 3 2" xfId="4974"/>
    <cellStyle name="Comma 9 3 2 3 2 2" xfId="11804"/>
    <cellStyle name="Comma 9 3 2 3 3" xfId="7246"/>
    <cellStyle name="Comma 9 3 2 3 3 2" xfId="12375"/>
    <cellStyle name="Comma 9 3 2 3 4" xfId="9518"/>
    <cellStyle name="Comma 9 3 2 3 4 2" xfId="12946"/>
    <cellStyle name="Comma 9 3 2 3 5" xfId="3276"/>
    <cellStyle name="Comma 9 3 2 3 5 2" xfId="11233"/>
    <cellStyle name="Comma 9 3 2 3 6" xfId="2702"/>
    <cellStyle name="Comma 9 3 2 3 7" xfId="10663"/>
    <cellStyle name="Comma 9 3 2 4" xfId="3839"/>
    <cellStyle name="Comma 9 3 2 4 2" xfId="11519"/>
    <cellStyle name="Comma 9 3 2 5" xfId="6111"/>
    <cellStyle name="Comma 9 3 2 5 2" xfId="12090"/>
    <cellStyle name="Comma 9 3 2 6" xfId="8383"/>
    <cellStyle name="Comma 9 3 2 6 2" xfId="12661"/>
    <cellStyle name="Comma 9 3 2 7" xfId="2991"/>
    <cellStyle name="Comma 9 3 2 7 2" xfId="10948"/>
    <cellStyle name="Comma 9 3 2 8" xfId="2422"/>
    <cellStyle name="Comma 9 3 2 9" xfId="10383"/>
    <cellStyle name="Comma 9 3 3" xfId="1100"/>
    <cellStyle name="Comma 9 3 3 2" xfId="2235"/>
    <cellStyle name="Comma 9 3 3 2 2" xfId="5655"/>
    <cellStyle name="Comma 9 3 3 2 2 2" xfId="11975"/>
    <cellStyle name="Comma 9 3 3 2 3" xfId="7927"/>
    <cellStyle name="Comma 9 3 3 2 3 2" xfId="12546"/>
    <cellStyle name="Comma 9 3 3 2 4" xfId="10199"/>
    <cellStyle name="Comma 9 3 3 2 4 2" xfId="13117"/>
    <cellStyle name="Comma 9 3 3 2 5" xfId="3447"/>
    <cellStyle name="Comma 9 3 3 2 5 2" xfId="11404"/>
    <cellStyle name="Comma 9 3 3 2 6" xfId="2870"/>
    <cellStyle name="Comma 9 3 3 2 7" xfId="10831"/>
    <cellStyle name="Comma 9 3 3 3" xfId="4520"/>
    <cellStyle name="Comma 9 3 3 3 2" xfId="11690"/>
    <cellStyle name="Comma 9 3 3 4" xfId="6792"/>
    <cellStyle name="Comma 9 3 3 4 2" xfId="12261"/>
    <cellStyle name="Comma 9 3 3 5" xfId="9064"/>
    <cellStyle name="Comma 9 3 3 5 2" xfId="12832"/>
    <cellStyle name="Comma 9 3 3 6" xfId="3162"/>
    <cellStyle name="Comma 9 3 3 6 2" xfId="11119"/>
    <cellStyle name="Comma 9 3 3 7" xfId="2590"/>
    <cellStyle name="Comma 9 3 3 8" xfId="10551"/>
    <cellStyle name="Comma 9 3 4" xfId="646"/>
    <cellStyle name="Comma 9 3 4 2" xfId="1781"/>
    <cellStyle name="Comma 9 3 4 2 2" xfId="5201"/>
    <cellStyle name="Comma 9 3 4 2 2 2" xfId="11861"/>
    <cellStyle name="Comma 9 3 4 2 3" xfId="7473"/>
    <cellStyle name="Comma 9 3 4 2 3 2" xfId="12432"/>
    <cellStyle name="Comma 9 3 4 2 4" xfId="9745"/>
    <cellStyle name="Comma 9 3 4 2 4 2" xfId="13003"/>
    <cellStyle name="Comma 9 3 4 2 5" xfId="3333"/>
    <cellStyle name="Comma 9 3 4 2 5 2" xfId="11290"/>
    <cellStyle name="Comma 9 3 4 2 6" xfId="2758"/>
    <cellStyle name="Comma 9 3 4 2 7" xfId="10719"/>
    <cellStyle name="Comma 9 3 4 3" xfId="4066"/>
    <cellStyle name="Comma 9 3 4 3 2" xfId="11576"/>
    <cellStyle name="Comma 9 3 4 4" xfId="6338"/>
    <cellStyle name="Comma 9 3 4 4 2" xfId="12147"/>
    <cellStyle name="Comma 9 3 4 5" xfId="8610"/>
    <cellStyle name="Comma 9 3 4 5 2" xfId="12718"/>
    <cellStyle name="Comma 9 3 4 6" xfId="3048"/>
    <cellStyle name="Comma 9 3 4 6 2" xfId="11005"/>
    <cellStyle name="Comma 9 3 4 7" xfId="2478"/>
    <cellStyle name="Comma 9 3 4 8" xfId="10439"/>
    <cellStyle name="Comma 9 3 5" xfId="1327"/>
    <cellStyle name="Comma 9 3 5 2" xfId="4747"/>
    <cellStyle name="Comma 9 3 5 2 2" xfId="11747"/>
    <cellStyle name="Comma 9 3 5 3" xfId="7019"/>
    <cellStyle name="Comma 9 3 5 3 2" xfId="12318"/>
    <cellStyle name="Comma 9 3 5 4" xfId="9291"/>
    <cellStyle name="Comma 9 3 5 4 2" xfId="12889"/>
    <cellStyle name="Comma 9 3 5 5" xfId="3219"/>
    <cellStyle name="Comma 9 3 5 5 2" xfId="11176"/>
    <cellStyle name="Comma 9 3 5 6" xfId="2646"/>
    <cellStyle name="Comma 9 3 5 7" xfId="10607"/>
    <cellStyle name="Comma 9 3 6" xfId="3612"/>
    <cellStyle name="Comma 9 3 6 2" xfId="11462"/>
    <cellStyle name="Comma 9 3 7" xfId="5884"/>
    <cellStyle name="Comma 9 3 7 2" xfId="12033"/>
    <cellStyle name="Comma 9 3 8" xfId="8156"/>
    <cellStyle name="Comma 9 3 8 2" xfId="12604"/>
    <cellStyle name="Comma 9 3 9" xfId="2931"/>
    <cellStyle name="Comma 9 3 9 2" xfId="10890"/>
    <cellStyle name="Comma 9 4" xfId="125"/>
    <cellStyle name="Comma 9 4 10" xfId="2351"/>
    <cellStyle name="Comma 9 4 11" xfId="10312"/>
    <cellStyle name="Comma 9 4 2" xfId="363"/>
    <cellStyle name="Comma 9 4 2 2" xfId="817"/>
    <cellStyle name="Comma 9 4 2 2 2" xfId="1952"/>
    <cellStyle name="Comma 9 4 2 2 2 2" xfId="5372"/>
    <cellStyle name="Comma 9 4 2 2 2 2 2" xfId="11904"/>
    <cellStyle name="Comma 9 4 2 2 2 3" xfId="7644"/>
    <cellStyle name="Comma 9 4 2 2 2 3 2" xfId="12475"/>
    <cellStyle name="Comma 9 4 2 2 2 4" xfId="9916"/>
    <cellStyle name="Comma 9 4 2 2 2 4 2" xfId="13046"/>
    <cellStyle name="Comma 9 4 2 2 2 5" xfId="3376"/>
    <cellStyle name="Comma 9 4 2 2 2 5 2" xfId="11333"/>
    <cellStyle name="Comma 9 4 2 2 2 6" xfId="2800"/>
    <cellStyle name="Comma 9 4 2 2 2 7" xfId="10761"/>
    <cellStyle name="Comma 9 4 2 2 3" xfId="4237"/>
    <cellStyle name="Comma 9 4 2 2 3 2" xfId="11619"/>
    <cellStyle name="Comma 9 4 2 2 4" xfId="6509"/>
    <cellStyle name="Comma 9 4 2 2 4 2" xfId="12190"/>
    <cellStyle name="Comma 9 4 2 2 5" xfId="8781"/>
    <cellStyle name="Comma 9 4 2 2 5 2" xfId="12761"/>
    <cellStyle name="Comma 9 4 2 2 6" xfId="3091"/>
    <cellStyle name="Comma 9 4 2 2 6 2" xfId="11048"/>
    <cellStyle name="Comma 9 4 2 2 7" xfId="2520"/>
    <cellStyle name="Comma 9 4 2 2 8" xfId="10481"/>
    <cellStyle name="Comma 9 4 2 3" xfId="1498"/>
    <cellStyle name="Comma 9 4 2 3 2" xfId="4918"/>
    <cellStyle name="Comma 9 4 2 3 2 2" xfId="11790"/>
    <cellStyle name="Comma 9 4 2 3 3" xfId="7190"/>
    <cellStyle name="Comma 9 4 2 3 3 2" xfId="12361"/>
    <cellStyle name="Comma 9 4 2 3 4" xfId="9462"/>
    <cellStyle name="Comma 9 4 2 3 4 2" xfId="12932"/>
    <cellStyle name="Comma 9 4 2 3 5" xfId="3262"/>
    <cellStyle name="Comma 9 4 2 3 5 2" xfId="11219"/>
    <cellStyle name="Comma 9 4 2 3 6" xfId="2688"/>
    <cellStyle name="Comma 9 4 2 3 7" xfId="10649"/>
    <cellStyle name="Comma 9 4 2 4" xfId="3783"/>
    <cellStyle name="Comma 9 4 2 4 2" xfId="11505"/>
    <cellStyle name="Comma 9 4 2 5" xfId="6055"/>
    <cellStyle name="Comma 9 4 2 5 2" xfId="12076"/>
    <cellStyle name="Comma 9 4 2 6" xfId="8327"/>
    <cellStyle name="Comma 9 4 2 6 2" xfId="12647"/>
    <cellStyle name="Comma 9 4 2 7" xfId="2977"/>
    <cellStyle name="Comma 9 4 2 7 2" xfId="10934"/>
    <cellStyle name="Comma 9 4 2 8" xfId="2408"/>
    <cellStyle name="Comma 9 4 2 9" xfId="10369"/>
    <cellStyle name="Comma 9 4 3" xfId="1044"/>
    <cellStyle name="Comma 9 4 3 2" xfId="2179"/>
    <cellStyle name="Comma 9 4 3 2 2" xfId="5599"/>
    <cellStyle name="Comma 9 4 3 2 2 2" xfId="11961"/>
    <cellStyle name="Comma 9 4 3 2 3" xfId="7871"/>
    <cellStyle name="Comma 9 4 3 2 3 2" xfId="12532"/>
    <cellStyle name="Comma 9 4 3 2 4" xfId="10143"/>
    <cellStyle name="Comma 9 4 3 2 4 2" xfId="13103"/>
    <cellStyle name="Comma 9 4 3 2 5" xfId="3433"/>
    <cellStyle name="Comma 9 4 3 2 5 2" xfId="11390"/>
    <cellStyle name="Comma 9 4 3 2 6" xfId="2856"/>
    <cellStyle name="Comma 9 4 3 2 7" xfId="10817"/>
    <cellStyle name="Comma 9 4 3 3" xfId="4464"/>
    <cellStyle name="Comma 9 4 3 3 2" xfId="11676"/>
    <cellStyle name="Comma 9 4 3 4" xfId="6736"/>
    <cellStyle name="Comma 9 4 3 4 2" xfId="12247"/>
    <cellStyle name="Comma 9 4 3 5" xfId="9008"/>
    <cellStyle name="Comma 9 4 3 5 2" xfId="12818"/>
    <cellStyle name="Comma 9 4 3 6" xfId="3148"/>
    <cellStyle name="Comma 9 4 3 6 2" xfId="11105"/>
    <cellStyle name="Comma 9 4 3 7" xfId="2576"/>
    <cellStyle name="Comma 9 4 3 8" xfId="10537"/>
    <cellStyle name="Comma 9 4 4" xfId="590"/>
    <cellStyle name="Comma 9 4 4 2" xfId="1725"/>
    <cellStyle name="Comma 9 4 4 2 2" xfId="5145"/>
    <cellStyle name="Comma 9 4 4 2 2 2" xfId="11847"/>
    <cellStyle name="Comma 9 4 4 2 3" xfId="7417"/>
    <cellStyle name="Comma 9 4 4 2 3 2" xfId="12418"/>
    <cellStyle name="Comma 9 4 4 2 4" xfId="9689"/>
    <cellStyle name="Comma 9 4 4 2 4 2" xfId="12989"/>
    <cellStyle name="Comma 9 4 4 2 5" xfId="3319"/>
    <cellStyle name="Comma 9 4 4 2 5 2" xfId="11276"/>
    <cellStyle name="Comma 9 4 4 2 6" xfId="2744"/>
    <cellStyle name="Comma 9 4 4 2 7" xfId="10705"/>
    <cellStyle name="Comma 9 4 4 3" xfId="4010"/>
    <cellStyle name="Comma 9 4 4 3 2" xfId="11562"/>
    <cellStyle name="Comma 9 4 4 4" xfId="6282"/>
    <cellStyle name="Comma 9 4 4 4 2" xfId="12133"/>
    <cellStyle name="Comma 9 4 4 5" xfId="8554"/>
    <cellStyle name="Comma 9 4 4 5 2" xfId="12704"/>
    <cellStyle name="Comma 9 4 4 6" xfId="3034"/>
    <cellStyle name="Comma 9 4 4 6 2" xfId="10991"/>
    <cellStyle name="Comma 9 4 4 7" xfId="2464"/>
    <cellStyle name="Comma 9 4 4 8" xfId="10425"/>
    <cellStyle name="Comma 9 4 5" xfId="1271"/>
    <cellStyle name="Comma 9 4 5 2" xfId="4691"/>
    <cellStyle name="Comma 9 4 5 2 2" xfId="11733"/>
    <cellStyle name="Comma 9 4 5 3" xfId="6963"/>
    <cellStyle name="Comma 9 4 5 3 2" xfId="12304"/>
    <cellStyle name="Comma 9 4 5 4" xfId="9235"/>
    <cellStyle name="Comma 9 4 5 4 2" xfId="12875"/>
    <cellStyle name="Comma 9 4 5 5" xfId="3205"/>
    <cellStyle name="Comma 9 4 5 5 2" xfId="11162"/>
    <cellStyle name="Comma 9 4 5 6" xfId="2632"/>
    <cellStyle name="Comma 9 4 5 7" xfId="10593"/>
    <cellStyle name="Comma 9 4 6" xfId="3556"/>
    <cellStyle name="Comma 9 4 6 2" xfId="11448"/>
    <cellStyle name="Comma 9 4 7" xfId="5828"/>
    <cellStyle name="Comma 9 4 7 2" xfId="12019"/>
    <cellStyle name="Comma 9 4 8" xfId="8100"/>
    <cellStyle name="Comma 9 4 8 2" xfId="12590"/>
    <cellStyle name="Comma 9 4 9" xfId="2917"/>
    <cellStyle name="Comma 9 4 9 2" xfId="10876"/>
    <cellStyle name="Comma 9 5" xfId="251"/>
    <cellStyle name="Comma 9 5 10" xfId="2380"/>
    <cellStyle name="Comma 9 5 11" xfId="10341"/>
    <cellStyle name="Comma 9 5 2" xfId="478"/>
    <cellStyle name="Comma 9 5 2 2" xfId="932"/>
    <cellStyle name="Comma 9 5 2 2 2" xfId="2067"/>
    <cellStyle name="Comma 9 5 2 2 2 2" xfId="5487"/>
    <cellStyle name="Comma 9 5 2 2 2 2 2" xfId="11933"/>
    <cellStyle name="Comma 9 5 2 2 2 3" xfId="7759"/>
    <cellStyle name="Comma 9 5 2 2 2 3 2" xfId="12504"/>
    <cellStyle name="Comma 9 5 2 2 2 4" xfId="10031"/>
    <cellStyle name="Comma 9 5 2 2 2 4 2" xfId="13075"/>
    <cellStyle name="Comma 9 5 2 2 2 5" xfId="3405"/>
    <cellStyle name="Comma 9 5 2 2 2 5 2" xfId="11362"/>
    <cellStyle name="Comma 9 5 2 2 2 6" xfId="2828"/>
    <cellStyle name="Comma 9 5 2 2 2 7" xfId="10789"/>
    <cellStyle name="Comma 9 5 2 2 3" xfId="4352"/>
    <cellStyle name="Comma 9 5 2 2 3 2" xfId="11648"/>
    <cellStyle name="Comma 9 5 2 2 4" xfId="6624"/>
    <cellStyle name="Comma 9 5 2 2 4 2" xfId="12219"/>
    <cellStyle name="Comma 9 5 2 2 5" xfId="8896"/>
    <cellStyle name="Comma 9 5 2 2 5 2" xfId="12790"/>
    <cellStyle name="Comma 9 5 2 2 6" xfId="3120"/>
    <cellStyle name="Comma 9 5 2 2 6 2" xfId="11077"/>
    <cellStyle name="Comma 9 5 2 2 7" xfId="2548"/>
    <cellStyle name="Comma 9 5 2 2 8" xfId="10509"/>
    <cellStyle name="Comma 9 5 2 3" xfId="1613"/>
    <cellStyle name="Comma 9 5 2 3 2" xfId="5033"/>
    <cellStyle name="Comma 9 5 2 3 2 2" xfId="11819"/>
    <cellStyle name="Comma 9 5 2 3 3" xfId="7305"/>
    <cellStyle name="Comma 9 5 2 3 3 2" xfId="12390"/>
    <cellStyle name="Comma 9 5 2 3 4" xfId="9577"/>
    <cellStyle name="Comma 9 5 2 3 4 2" xfId="12961"/>
    <cellStyle name="Comma 9 5 2 3 5" xfId="3291"/>
    <cellStyle name="Comma 9 5 2 3 5 2" xfId="11248"/>
    <cellStyle name="Comma 9 5 2 3 6" xfId="2716"/>
    <cellStyle name="Comma 9 5 2 3 7" xfId="10677"/>
    <cellStyle name="Comma 9 5 2 4" xfId="3898"/>
    <cellStyle name="Comma 9 5 2 4 2" xfId="11534"/>
    <cellStyle name="Comma 9 5 2 5" xfId="6170"/>
    <cellStyle name="Comma 9 5 2 5 2" xfId="12105"/>
    <cellStyle name="Comma 9 5 2 6" xfId="8442"/>
    <cellStyle name="Comma 9 5 2 6 2" xfId="12676"/>
    <cellStyle name="Comma 9 5 2 7" xfId="3006"/>
    <cellStyle name="Comma 9 5 2 7 2" xfId="10963"/>
    <cellStyle name="Comma 9 5 2 8" xfId="2436"/>
    <cellStyle name="Comma 9 5 2 9" xfId="10397"/>
    <cellStyle name="Comma 9 5 3" xfId="1159"/>
    <cellStyle name="Comma 9 5 3 2" xfId="2294"/>
    <cellStyle name="Comma 9 5 3 2 2" xfId="5714"/>
    <cellStyle name="Comma 9 5 3 2 2 2" xfId="11990"/>
    <cellStyle name="Comma 9 5 3 2 3" xfId="7986"/>
    <cellStyle name="Comma 9 5 3 2 3 2" xfId="12561"/>
    <cellStyle name="Comma 9 5 3 2 4" xfId="10258"/>
    <cellStyle name="Comma 9 5 3 2 4 2" xfId="13132"/>
    <cellStyle name="Comma 9 5 3 2 5" xfId="3462"/>
    <cellStyle name="Comma 9 5 3 2 5 2" xfId="11419"/>
    <cellStyle name="Comma 9 5 3 2 6" xfId="2884"/>
    <cellStyle name="Comma 9 5 3 2 7" xfId="10845"/>
    <cellStyle name="Comma 9 5 3 3" xfId="4579"/>
    <cellStyle name="Comma 9 5 3 3 2" xfId="11705"/>
    <cellStyle name="Comma 9 5 3 4" xfId="6851"/>
    <cellStyle name="Comma 9 5 3 4 2" xfId="12276"/>
    <cellStyle name="Comma 9 5 3 5" xfId="9123"/>
    <cellStyle name="Comma 9 5 3 5 2" xfId="12847"/>
    <cellStyle name="Comma 9 5 3 6" xfId="3177"/>
    <cellStyle name="Comma 9 5 3 6 2" xfId="11134"/>
    <cellStyle name="Comma 9 5 3 7" xfId="2604"/>
    <cellStyle name="Comma 9 5 3 8" xfId="10565"/>
    <cellStyle name="Comma 9 5 4" xfId="705"/>
    <cellStyle name="Comma 9 5 4 2" xfId="1840"/>
    <cellStyle name="Comma 9 5 4 2 2" xfId="5260"/>
    <cellStyle name="Comma 9 5 4 2 2 2" xfId="11876"/>
    <cellStyle name="Comma 9 5 4 2 3" xfId="7532"/>
    <cellStyle name="Comma 9 5 4 2 3 2" xfId="12447"/>
    <cellStyle name="Comma 9 5 4 2 4" xfId="9804"/>
    <cellStyle name="Comma 9 5 4 2 4 2" xfId="13018"/>
    <cellStyle name="Comma 9 5 4 2 5" xfId="3348"/>
    <cellStyle name="Comma 9 5 4 2 5 2" xfId="11305"/>
    <cellStyle name="Comma 9 5 4 2 6" xfId="2772"/>
    <cellStyle name="Comma 9 5 4 2 7" xfId="10733"/>
    <cellStyle name="Comma 9 5 4 3" xfId="4125"/>
    <cellStyle name="Comma 9 5 4 3 2" xfId="11591"/>
    <cellStyle name="Comma 9 5 4 4" xfId="6397"/>
    <cellStyle name="Comma 9 5 4 4 2" xfId="12162"/>
    <cellStyle name="Comma 9 5 4 5" xfId="8669"/>
    <cellStyle name="Comma 9 5 4 5 2" xfId="12733"/>
    <cellStyle name="Comma 9 5 4 6" xfId="3063"/>
    <cellStyle name="Comma 9 5 4 6 2" xfId="11020"/>
    <cellStyle name="Comma 9 5 4 7" xfId="2492"/>
    <cellStyle name="Comma 9 5 4 8" xfId="10453"/>
    <cellStyle name="Comma 9 5 5" xfId="1386"/>
    <cellStyle name="Comma 9 5 5 2" xfId="4806"/>
    <cellStyle name="Comma 9 5 5 2 2" xfId="11762"/>
    <cellStyle name="Comma 9 5 5 3" xfId="7078"/>
    <cellStyle name="Comma 9 5 5 3 2" xfId="12333"/>
    <cellStyle name="Comma 9 5 5 4" xfId="9350"/>
    <cellStyle name="Comma 9 5 5 4 2" xfId="12904"/>
    <cellStyle name="Comma 9 5 5 5" xfId="3234"/>
    <cellStyle name="Comma 9 5 5 5 2" xfId="11191"/>
    <cellStyle name="Comma 9 5 5 6" xfId="2660"/>
    <cellStyle name="Comma 9 5 5 7" xfId="10621"/>
    <cellStyle name="Comma 9 5 6" xfId="3671"/>
    <cellStyle name="Comma 9 5 6 2" xfId="11477"/>
    <cellStyle name="Comma 9 5 7" xfId="5943"/>
    <cellStyle name="Comma 9 5 7 2" xfId="12048"/>
    <cellStyle name="Comma 9 5 8" xfId="8215"/>
    <cellStyle name="Comma 9 5 8 2" xfId="12619"/>
    <cellStyle name="Comma 9 5 9" xfId="2949"/>
    <cellStyle name="Comma 9 5 9 2" xfId="10906"/>
    <cellStyle name="Comma 9 6" xfId="307"/>
    <cellStyle name="Comma 9 6 2" xfId="761"/>
    <cellStyle name="Comma 9 6 2 2" xfId="1896"/>
    <cellStyle name="Comma 9 6 2 2 2" xfId="5316"/>
    <cellStyle name="Comma 9 6 2 2 2 2" xfId="11890"/>
    <cellStyle name="Comma 9 6 2 2 3" xfId="7588"/>
    <cellStyle name="Comma 9 6 2 2 3 2" xfId="12461"/>
    <cellStyle name="Comma 9 6 2 2 4" xfId="9860"/>
    <cellStyle name="Comma 9 6 2 2 4 2" xfId="13032"/>
    <cellStyle name="Comma 9 6 2 2 5" xfId="3362"/>
    <cellStyle name="Comma 9 6 2 2 5 2" xfId="11319"/>
    <cellStyle name="Comma 9 6 2 2 6" xfId="2786"/>
    <cellStyle name="Comma 9 6 2 2 7" xfId="10747"/>
    <cellStyle name="Comma 9 6 2 3" xfId="4181"/>
    <cellStyle name="Comma 9 6 2 3 2" xfId="11605"/>
    <cellStyle name="Comma 9 6 2 4" xfId="6453"/>
    <cellStyle name="Comma 9 6 2 4 2" xfId="12176"/>
    <cellStyle name="Comma 9 6 2 5" xfId="8725"/>
    <cellStyle name="Comma 9 6 2 5 2" xfId="12747"/>
    <cellStyle name="Comma 9 6 2 6" xfId="3077"/>
    <cellStyle name="Comma 9 6 2 6 2" xfId="11034"/>
    <cellStyle name="Comma 9 6 2 7" xfId="2506"/>
    <cellStyle name="Comma 9 6 2 8" xfId="10467"/>
    <cellStyle name="Comma 9 6 3" xfId="1442"/>
    <cellStyle name="Comma 9 6 3 2" xfId="4862"/>
    <cellStyle name="Comma 9 6 3 2 2" xfId="11776"/>
    <cellStyle name="Comma 9 6 3 3" xfId="7134"/>
    <cellStyle name="Comma 9 6 3 3 2" xfId="12347"/>
    <cellStyle name="Comma 9 6 3 4" xfId="9406"/>
    <cellStyle name="Comma 9 6 3 4 2" xfId="12918"/>
    <cellStyle name="Comma 9 6 3 5" xfId="3248"/>
    <cellStyle name="Comma 9 6 3 5 2" xfId="11205"/>
    <cellStyle name="Comma 9 6 3 6" xfId="2674"/>
    <cellStyle name="Comma 9 6 3 7" xfId="10635"/>
    <cellStyle name="Comma 9 6 4" xfId="3727"/>
    <cellStyle name="Comma 9 6 4 2" xfId="11491"/>
    <cellStyle name="Comma 9 6 5" xfId="5999"/>
    <cellStyle name="Comma 9 6 5 2" xfId="12062"/>
    <cellStyle name="Comma 9 6 6" xfId="8271"/>
    <cellStyle name="Comma 9 6 6 2" xfId="12633"/>
    <cellStyle name="Comma 9 6 7" xfId="2963"/>
    <cellStyle name="Comma 9 6 7 2" xfId="10920"/>
    <cellStyle name="Comma 9 6 8" xfId="2394"/>
    <cellStyle name="Comma 9 6 9" xfId="10355"/>
    <cellStyle name="Comma 9 7" xfId="988"/>
    <cellStyle name="Comma 9 7 2" xfId="2123"/>
    <cellStyle name="Comma 9 7 2 2" xfId="5543"/>
    <cellStyle name="Comma 9 7 2 2 2" xfId="11947"/>
    <cellStyle name="Comma 9 7 2 3" xfId="7815"/>
    <cellStyle name="Comma 9 7 2 3 2" xfId="12518"/>
    <cellStyle name="Comma 9 7 2 4" xfId="10087"/>
    <cellStyle name="Comma 9 7 2 4 2" xfId="13089"/>
    <cellStyle name="Comma 9 7 2 5" xfId="3419"/>
    <cellStyle name="Comma 9 7 2 5 2" xfId="11376"/>
    <cellStyle name="Comma 9 7 2 6" xfId="2842"/>
    <cellStyle name="Comma 9 7 2 7" xfId="10803"/>
    <cellStyle name="Comma 9 7 3" xfId="4408"/>
    <cellStyle name="Comma 9 7 3 2" xfId="11662"/>
    <cellStyle name="Comma 9 7 4" xfId="6680"/>
    <cellStyle name="Comma 9 7 4 2" xfId="12233"/>
    <cellStyle name="Comma 9 7 5" xfId="8952"/>
    <cellStyle name="Comma 9 7 5 2" xfId="12804"/>
    <cellStyle name="Comma 9 7 6" xfId="3134"/>
    <cellStyle name="Comma 9 7 6 2" xfId="11091"/>
    <cellStyle name="Comma 9 7 7" xfId="2562"/>
    <cellStyle name="Comma 9 7 8" xfId="10523"/>
    <cellStyle name="Comma 9 8" xfId="534"/>
    <cellStyle name="Comma 9 8 2" xfId="1669"/>
    <cellStyle name="Comma 9 8 2 2" xfId="5089"/>
    <cellStyle name="Comma 9 8 2 2 2" xfId="11833"/>
    <cellStyle name="Comma 9 8 2 3" xfId="7361"/>
    <cellStyle name="Comma 9 8 2 3 2" xfId="12404"/>
    <cellStyle name="Comma 9 8 2 4" xfId="9633"/>
    <cellStyle name="Comma 9 8 2 4 2" xfId="12975"/>
    <cellStyle name="Comma 9 8 2 5" xfId="3305"/>
    <cellStyle name="Comma 9 8 2 5 2" xfId="11262"/>
    <cellStyle name="Comma 9 8 2 6" xfId="2730"/>
    <cellStyle name="Comma 9 8 2 7" xfId="10691"/>
    <cellStyle name="Comma 9 8 3" xfId="3954"/>
    <cellStyle name="Comma 9 8 3 2" xfId="11548"/>
    <cellStyle name="Comma 9 8 4" xfId="6226"/>
    <cellStyle name="Comma 9 8 4 2" xfId="12119"/>
    <cellStyle name="Comma 9 8 5" xfId="8498"/>
    <cellStyle name="Comma 9 8 5 2" xfId="12690"/>
    <cellStyle name="Comma 9 8 6" xfId="3020"/>
    <cellStyle name="Comma 9 8 6 2" xfId="10977"/>
    <cellStyle name="Comma 9 8 7" xfId="2450"/>
    <cellStyle name="Comma 9 8 8" xfId="10411"/>
    <cellStyle name="Comma 9 9" xfId="1215"/>
    <cellStyle name="Comma 9 9 2" xfId="4635"/>
    <cellStyle name="Comma 9 9 2 2" xfId="11719"/>
    <cellStyle name="Comma 9 9 3" xfId="6907"/>
    <cellStyle name="Comma 9 9 3 2" xfId="12290"/>
    <cellStyle name="Comma 9 9 4" xfId="9179"/>
    <cellStyle name="Comma 9 9 4 2" xfId="12861"/>
    <cellStyle name="Comma 9 9 5" xfId="3191"/>
    <cellStyle name="Comma 9 9 5 2" xfId="11148"/>
    <cellStyle name="Comma 9 9 6" xfId="2618"/>
    <cellStyle name="Comma 9 9 7" xfId="10579"/>
    <cellStyle name="Currency 2" xfId="13172"/>
    <cellStyle name="Euro" xfId="13156"/>
    <cellStyle name="Euro 2" xfId="13157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15 2" xfId="13159"/>
    <cellStyle name="Normal 2" xfId="42"/>
    <cellStyle name="Normal 2 2" xfId="55"/>
    <cellStyle name="Normal 2 2 2" xfId="2325"/>
    <cellStyle name="Normal 2 2 3" xfId="13160"/>
    <cellStyle name="Normal 2 3" xfId="3472"/>
    <cellStyle name="Normal 27 2" xfId="13143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13" xfId="13162"/>
    <cellStyle name="Normal 5 2" xfId="86"/>
    <cellStyle name="Normal 5 2 10" xfId="5789"/>
    <cellStyle name="Normal 5 2 11" xfId="8061"/>
    <cellStyle name="Normal 5 2 12" xfId="13163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13" xfId="13167"/>
    <cellStyle name="Normal 8 2" xfId="92"/>
    <cellStyle name="Normal 8 2 10" xfId="5795"/>
    <cellStyle name="Normal 8 2 11" xfId="8067"/>
    <cellStyle name="Normal 8 2 12" xfId="1316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10TH</a:t>
            </a:r>
            <a:r>
              <a:rPr lang="en-US" baseline="0"/>
              <a:t> JUNE</a:t>
            </a:r>
            <a:r>
              <a:rPr lang="en-US"/>
              <a:t>,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16870776072.370001</c:v>
                </c:pt>
                <c:pt idx="1">
                  <c:v>609635917973.14001</c:v>
                </c:pt>
                <c:pt idx="2">
                  <c:v>423417886681.36993</c:v>
                </c:pt>
                <c:pt idx="3">
                  <c:v>286153462616.57074</c:v>
                </c:pt>
                <c:pt idx="4">
                  <c:v>45371843202.309998</c:v>
                </c:pt>
                <c:pt idx="5">
                  <c:v>31454079522.75</c:v>
                </c:pt>
                <c:pt idx="6">
                  <c:v>2964742276.3400002</c:v>
                </c:pt>
                <c:pt idx="7">
                  <c:v>18383653215.219997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June 10, 2022)</a:t>
            </a:r>
          </a:p>
        </c:rich>
      </c:tx>
      <c:layout>
        <c:manualLayout>
          <c:xMode val="edge"/>
          <c:yMode val="edge"/>
          <c:x val="0.19136774309075258"/>
          <c:y val="1.58191351992491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44665</c:v>
                </c:pt>
                <c:pt idx="1">
                  <c:v>44673</c:v>
                </c:pt>
                <c:pt idx="2">
                  <c:v>44680</c:v>
                </c:pt>
                <c:pt idx="3">
                  <c:v>44687</c:v>
                </c:pt>
                <c:pt idx="4">
                  <c:v>44694</c:v>
                </c:pt>
                <c:pt idx="5">
                  <c:v>44701</c:v>
                </c:pt>
                <c:pt idx="6">
                  <c:v>44708</c:v>
                </c:pt>
                <c:pt idx="7">
                  <c:v>44715</c:v>
                </c:pt>
              </c:numCache>
            </c:numRef>
          </c:cat>
          <c:val>
            <c:numRef>
              <c:f>'NAV Trend'!$C$10:$J$10</c:f>
              <c:numCache>
                <c:formatCode>_(* #,##0.00_);_(* \(#,##0.00\);_(* "-"??_);_(@_)</c:formatCode>
                <c:ptCount val="8"/>
                <c:pt idx="0">
                  <c:v>1416009097633.312</c:v>
                </c:pt>
                <c:pt idx="1">
                  <c:v>1410919738841.4065</c:v>
                </c:pt>
                <c:pt idx="2">
                  <c:v>1406064166795.5371</c:v>
                </c:pt>
                <c:pt idx="3">
                  <c:v>1416041411116.3481</c:v>
                </c:pt>
                <c:pt idx="4">
                  <c:v>1438147150546.8381</c:v>
                </c:pt>
                <c:pt idx="5">
                  <c:v>1435495578740.8455</c:v>
                </c:pt>
                <c:pt idx="6">
                  <c:v>1433863216045.5801</c:v>
                </c:pt>
                <c:pt idx="7">
                  <c:v>1434252361560.0708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June 10, 2022)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816520868696786"/>
          <c:y val="1.47827561370247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44665</c:v>
                </c:pt>
                <c:pt idx="1">
                  <c:v>44673</c:v>
                </c:pt>
                <c:pt idx="2">
                  <c:v>44680</c:v>
                </c:pt>
                <c:pt idx="3">
                  <c:v>44687</c:v>
                </c:pt>
                <c:pt idx="4">
                  <c:v>44694</c:v>
                </c:pt>
                <c:pt idx="5">
                  <c:v>44701</c:v>
                </c:pt>
                <c:pt idx="6">
                  <c:v>44708</c:v>
                </c:pt>
                <c:pt idx="7">
                  <c:v>44715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18372893373.57</c:v>
                </c:pt>
                <c:pt idx="1">
                  <c:v>18400657934.489998</c:v>
                </c:pt>
                <c:pt idx="2">
                  <c:v>18471040677.189999</c:v>
                </c:pt>
                <c:pt idx="3">
                  <c:v>18471484417.84</c:v>
                </c:pt>
                <c:pt idx="4">
                  <c:v>18549267222.370003</c:v>
                </c:pt>
                <c:pt idx="5">
                  <c:v>18480263659.259998</c:v>
                </c:pt>
                <c:pt idx="6">
                  <c:v>18431143418.310001</c:v>
                </c:pt>
                <c:pt idx="7">
                  <c:v>18383653215.219997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44665</c:v>
                </c:pt>
                <c:pt idx="1">
                  <c:v>44673</c:v>
                </c:pt>
                <c:pt idx="2">
                  <c:v>44680</c:v>
                </c:pt>
                <c:pt idx="3">
                  <c:v>44687</c:v>
                </c:pt>
                <c:pt idx="4">
                  <c:v>44694</c:v>
                </c:pt>
                <c:pt idx="5">
                  <c:v>44701</c:v>
                </c:pt>
                <c:pt idx="6">
                  <c:v>44708</c:v>
                </c:pt>
                <c:pt idx="7">
                  <c:v>44715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2767923623.1599998</c:v>
                </c:pt>
                <c:pt idx="1">
                  <c:v>2793931388.2800002</c:v>
                </c:pt>
                <c:pt idx="2">
                  <c:v>2866495265.04</c:v>
                </c:pt>
                <c:pt idx="3">
                  <c:v>2937084260.7399998</c:v>
                </c:pt>
                <c:pt idx="4">
                  <c:v>3089725862.5</c:v>
                </c:pt>
                <c:pt idx="5">
                  <c:v>3078030222.0900002</c:v>
                </c:pt>
                <c:pt idx="6">
                  <c:v>3021121428.5300002</c:v>
                </c:pt>
                <c:pt idx="7">
                  <c:v>2964742276.3400002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44665</c:v>
                </c:pt>
                <c:pt idx="1">
                  <c:v>44673</c:v>
                </c:pt>
                <c:pt idx="2">
                  <c:v>44680</c:v>
                </c:pt>
                <c:pt idx="3">
                  <c:v>44687</c:v>
                </c:pt>
                <c:pt idx="4">
                  <c:v>44694</c:v>
                </c:pt>
                <c:pt idx="5">
                  <c:v>44701</c:v>
                </c:pt>
                <c:pt idx="6">
                  <c:v>44708</c:v>
                </c:pt>
                <c:pt idx="7">
                  <c:v>44715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30263933632.202248</c:v>
                </c:pt>
                <c:pt idx="1">
                  <c:v>30448572798.546356</c:v>
                </c:pt>
                <c:pt idx="2">
                  <c:v>31174430452.156418</c:v>
                </c:pt>
                <c:pt idx="3">
                  <c:v>31408962329.739998</c:v>
                </c:pt>
                <c:pt idx="4">
                  <c:v>32787759032.011131</c:v>
                </c:pt>
                <c:pt idx="5">
                  <c:v>32284134552.048656</c:v>
                </c:pt>
                <c:pt idx="6">
                  <c:v>31876713315.169998</c:v>
                </c:pt>
                <c:pt idx="7">
                  <c:v>31454079522.75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44665</c:v>
                </c:pt>
                <c:pt idx="1">
                  <c:v>44673</c:v>
                </c:pt>
                <c:pt idx="2">
                  <c:v>44680</c:v>
                </c:pt>
                <c:pt idx="3">
                  <c:v>44687</c:v>
                </c:pt>
                <c:pt idx="4">
                  <c:v>44694</c:v>
                </c:pt>
                <c:pt idx="5">
                  <c:v>44701</c:v>
                </c:pt>
                <c:pt idx="6">
                  <c:v>44708</c:v>
                </c:pt>
                <c:pt idx="7">
                  <c:v>44715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15823233457.569998</c:v>
                </c:pt>
                <c:pt idx="1">
                  <c:v>16092800535.040001</c:v>
                </c:pt>
                <c:pt idx="2">
                  <c:v>16487973033.780001</c:v>
                </c:pt>
                <c:pt idx="3">
                  <c:v>16874828381.599998</c:v>
                </c:pt>
                <c:pt idx="4">
                  <c:v>17826756747.100002</c:v>
                </c:pt>
                <c:pt idx="5">
                  <c:v>17573852370.655609</c:v>
                </c:pt>
                <c:pt idx="6">
                  <c:v>17306754395.799999</c:v>
                </c:pt>
                <c:pt idx="7">
                  <c:v>16870776072.370001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44665</c:v>
                </c:pt>
                <c:pt idx="1">
                  <c:v>44673</c:v>
                </c:pt>
                <c:pt idx="2">
                  <c:v>44680</c:v>
                </c:pt>
                <c:pt idx="3">
                  <c:v>44687</c:v>
                </c:pt>
                <c:pt idx="4">
                  <c:v>44694</c:v>
                </c:pt>
                <c:pt idx="5">
                  <c:v>44701</c:v>
                </c:pt>
                <c:pt idx="6">
                  <c:v>44708</c:v>
                </c:pt>
                <c:pt idx="7">
                  <c:v>44715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45478625907.349998</c:v>
                </c:pt>
                <c:pt idx="1">
                  <c:v>45561513237.440002</c:v>
                </c:pt>
                <c:pt idx="2">
                  <c:v>45578708965.440002</c:v>
                </c:pt>
                <c:pt idx="3">
                  <c:v>45618645084.029999</c:v>
                </c:pt>
                <c:pt idx="4">
                  <c:v>45255168131.489998</c:v>
                </c:pt>
                <c:pt idx="5">
                  <c:v>45272071796.080002</c:v>
                </c:pt>
                <c:pt idx="6">
                  <c:v>45297921855.339996</c:v>
                </c:pt>
                <c:pt idx="7">
                  <c:v>45371843202.309998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44665</c:v>
                </c:pt>
                <c:pt idx="1">
                  <c:v>44673</c:v>
                </c:pt>
                <c:pt idx="2">
                  <c:v>44680</c:v>
                </c:pt>
                <c:pt idx="3">
                  <c:v>44687</c:v>
                </c:pt>
                <c:pt idx="4">
                  <c:v>44694</c:v>
                </c:pt>
                <c:pt idx="5">
                  <c:v>44701</c:v>
                </c:pt>
                <c:pt idx="6">
                  <c:v>44708</c:v>
                </c:pt>
                <c:pt idx="7">
                  <c:v>44715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622913275884.20752</c:v>
                </c:pt>
                <c:pt idx="1">
                  <c:v>611539800293.32898</c:v>
                </c:pt>
                <c:pt idx="2">
                  <c:v>606807349619.41711</c:v>
                </c:pt>
                <c:pt idx="3">
                  <c:v>612176111572.45996</c:v>
                </c:pt>
                <c:pt idx="4">
                  <c:v>609716601002.41772</c:v>
                </c:pt>
                <c:pt idx="5">
                  <c:v>609345211700.35559</c:v>
                </c:pt>
                <c:pt idx="6">
                  <c:v>612426859939.94995</c:v>
                </c:pt>
                <c:pt idx="7">
                  <c:v>609635917973.14001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44665</c:v>
                </c:pt>
                <c:pt idx="1">
                  <c:v>44673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413868142741.87</c:v>
                </c:pt>
                <c:pt idx="1">
                  <c:v>418373146632.8299</c:v>
                </c:pt>
                <c:pt idx="2">
                  <c:v>418620801050.5899</c:v>
                </c:pt>
                <c:pt idx="3">
                  <c:v>421480231599.46014</c:v>
                </c:pt>
                <c:pt idx="4">
                  <c:v>427193365726.90002</c:v>
                </c:pt>
                <c:pt idx="5">
                  <c:v>423605832544.70996</c:v>
                </c:pt>
                <c:pt idx="6">
                  <c:v>423881337019.67999</c:v>
                </c:pt>
                <c:pt idx="7">
                  <c:v>423417886681.36993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266521069013.38223</c:v>
                </c:pt>
                <c:pt idx="1">
                  <c:v>267709316021.45117</c:v>
                </c:pt>
                <c:pt idx="2">
                  <c:v>266057367731.92365</c:v>
                </c:pt>
                <c:pt idx="3">
                  <c:v>267074063470.47803</c:v>
                </c:pt>
                <c:pt idx="4">
                  <c:v>283728506822.04895</c:v>
                </c:pt>
                <c:pt idx="5">
                  <c:v>285856181895.64563</c:v>
                </c:pt>
                <c:pt idx="6">
                  <c:v>281621364672.79999</c:v>
                </c:pt>
                <c:pt idx="7">
                  <c:v>286153462616.57074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84024815430181321"/>
          <c:h val="8.9697660066576979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69</xdr:row>
      <xdr:rowOff>0</xdr:rowOff>
    </xdr:from>
    <xdr:to>
      <xdr:col>19</xdr:col>
      <xdr:colOff>990600</xdr:colOff>
      <xdr:row>73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304800</xdr:colOff>
      <xdr:row>95</xdr:row>
      <xdr:rowOff>142872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10</xdr:col>
      <xdr:colOff>517071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31"/>
  <sheetViews>
    <sheetView tabSelected="1" view="pageBreakPreview" zoomScale="120" zoomScaleNormal="160" zoomScaleSheetLayoutView="120" workbookViewId="0">
      <pane ySplit="3" topLeftCell="A4" activePane="bottomLeft" state="frozen"/>
      <selection activeCell="D1" sqref="D1"/>
      <selection pane="bottomLeft" activeCell="A2" sqref="A2"/>
    </sheetView>
  </sheetViews>
  <sheetFormatPr defaultColWidth="8.85546875" defaultRowHeight="12" customHeight="1"/>
  <cols>
    <col min="1" max="1" width="3.85546875" style="3" customWidth="1"/>
    <col min="2" max="2" width="29.42578125" style="4" customWidth="1"/>
    <col min="3" max="3" width="33.42578125" style="4" customWidth="1"/>
    <col min="4" max="4" width="16.85546875" style="4" customWidth="1"/>
    <col min="5" max="5" width="8.7109375" style="4" customWidth="1"/>
    <col min="6" max="7" width="9.42578125" style="4" customWidth="1"/>
    <col min="8" max="8" width="7.140625" style="257" customWidth="1"/>
    <col min="9" max="9" width="17.140625" style="253" customWidth="1"/>
    <col min="10" max="10" width="8.7109375" style="4" customWidth="1"/>
    <col min="11" max="11" width="9.7109375" style="4" customWidth="1"/>
    <col min="12" max="12" width="9.42578125" style="4" customWidth="1"/>
    <col min="13" max="13" width="7.85546875" style="3" customWidth="1"/>
    <col min="14" max="14" width="11.7109375" style="4" customWidth="1"/>
    <col min="15" max="15" width="10.42578125" style="4" customWidth="1"/>
    <col min="16" max="16" width="8.42578125" style="131" customWidth="1"/>
    <col min="17" max="17" width="6.7109375" style="131" customWidth="1"/>
    <col min="18" max="18" width="21.42578125" style="132" customWidth="1"/>
    <col min="19" max="19" width="18.42578125" style="131" customWidth="1"/>
    <col min="20" max="20" width="18.140625" style="131" customWidth="1"/>
    <col min="21" max="21" width="9.42578125" style="131" customWidth="1"/>
    <col min="22" max="22" width="18.42578125" style="131" customWidth="1"/>
    <col min="23" max="23" width="8.85546875" style="131" customWidth="1"/>
    <col min="24" max="24" width="25.140625" style="131" customWidth="1"/>
    <col min="25" max="30" width="8.85546875" style="131"/>
    <col min="31" max="31" width="9" style="131" bestFit="1" customWidth="1"/>
    <col min="32" max="40" width="8.85546875" style="131"/>
    <col min="41" max="41" width="9.28515625" style="131" bestFit="1" customWidth="1"/>
    <col min="42" max="49" width="8.85546875" style="131"/>
    <col min="50" max="50" width="8.85546875" style="131" customWidth="1"/>
    <col min="51" max="101" width="8.85546875" style="131"/>
    <col min="102" max="16384" width="8.85546875" style="4"/>
  </cols>
  <sheetData>
    <row r="1" spans="1:24" ht="21.75" customHeight="1">
      <c r="A1" s="405" t="s">
        <v>271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7"/>
    </row>
    <row r="2" spans="1:24" ht="12" customHeight="1">
      <c r="A2" s="299"/>
      <c r="B2" s="300"/>
      <c r="C2" s="300"/>
      <c r="D2" s="389" t="s">
        <v>278</v>
      </c>
      <c r="E2" s="389"/>
      <c r="F2" s="389"/>
      <c r="G2" s="389"/>
      <c r="H2" s="389"/>
      <c r="I2" s="389" t="s">
        <v>272</v>
      </c>
      <c r="J2" s="389"/>
      <c r="K2" s="389"/>
      <c r="L2" s="389"/>
      <c r="M2" s="389"/>
      <c r="N2" s="414" t="s">
        <v>70</v>
      </c>
      <c r="O2" s="415"/>
      <c r="P2" s="301" t="s">
        <v>244</v>
      </c>
    </row>
    <row r="3" spans="1:24" s="138" customFormat="1" ht="14.25" customHeight="1">
      <c r="A3" s="290" t="s">
        <v>2</v>
      </c>
      <c r="B3" s="291" t="s">
        <v>216</v>
      </c>
      <c r="C3" s="291" t="s">
        <v>3</v>
      </c>
      <c r="D3" s="292" t="s">
        <v>226</v>
      </c>
      <c r="E3" s="293" t="s">
        <v>69</v>
      </c>
      <c r="F3" s="293" t="s">
        <v>241</v>
      </c>
      <c r="G3" s="293" t="s">
        <v>242</v>
      </c>
      <c r="H3" s="294" t="s">
        <v>243</v>
      </c>
      <c r="I3" s="295" t="s">
        <v>226</v>
      </c>
      <c r="J3" s="293" t="s">
        <v>69</v>
      </c>
      <c r="K3" s="293" t="s">
        <v>241</v>
      </c>
      <c r="L3" s="293" t="s">
        <v>242</v>
      </c>
      <c r="M3" s="293" t="s">
        <v>243</v>
      </c>
      <c r="N3" s="296" t="s">
        <v>227</v>
      </c>
      <c r="O3" s="297" t="s">
        <v>131</v>
      </c>
      <c r="P3" s="298" t="s">
        <v>243</v>
      </c>
      <c r="Q3" s="216"/>
    </row>
    <row r="4" spans="1:24" s="138" customFormat="1" ht="5.25" customHeight="1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3"/>
      <c r="Q4" s="216"/>
    </row>
    <row r="5" spans="1:24" s="138" customFormat="1" ht="12.95" customHeight="1">
      <c r="A5" s="408" t="s">
        <v>0</v>
      </c>
      <c r="B5" s="409"/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409"/>
      <c r="P5" s="410"/>
      <c r="Q5" s="217"/>
      <c r="R5" s="137"/>
    </row>
    <row r="6" spans="1:24" s="138" customFormat="1" ht="13.5" customHeight="1">
      <c r="A6" s="364">
        <v>1</v>
      </c>
      <c r="B6" s="365" t="s">
        <v>6</v>
      </c>
      <c r="C6" s="373" t="s">
        <v>262</v>
      </c>
      <c r="D6" s="80">
        <v>7547713486.3999996</v>
      </c>
      <c r="E6" s="223">
        <f>(D6/$D$21)</f>
        <v>0.44738389354602459</v>
      </c>
      <c r="F6" s="71">
        <v>12417.58</v>
      </c>
      <c r="G6" s="71">
        <v>12587.89</v>
      </c>
      <c r="H6" s="258">
        <v>0.12230000000000001</v>
      </c>
      <c r="I6" s="80">
        <v>7599797411.4799995</v>
      </c>
      <c r="J6" s="223">
        <f t="shared" ref="J6:J20" si="0">(I6/$I$21)</f>
        <v>0.44946915608239052</v>
      </c>
      <c r="K6" s="71">
        <v>12519.43</v>
      </c>
      <c r="L6" s="71">
        <v>12692.17</v>
      </c>
      <c r="M6" s="258">
        <v>0.129</v>
      </c>
      <c r="N6" s="86">
        <f t="shared" ref="N6:N14" si="1">((I6-D6)/D6)</f>
        <v>6.900622973281696E-3</v>
      </c>
      <c r="O6" s="86">
        <f t="shared" ref="O6:O14" si="2">((L6-G6)/G6)</f>
        <v>8.2841524671728676E-3</v>
      </c>
      <c r="P6" s="265">
        <f>M6-H6</f>
        <v>6.6999999999999976E-3</v>
      </c>
      <c r="Q6" s="136"/>
      <c r="R6" s="362"/>
      <c r="S6" s="171"/>
    </row>
    <row r="7" spans="1:24" s="138" customFormat="1" ht="12.75" customHeight="1">
      <c r="A7" s="364">
        <v>2</v>
      </c>
      <c r="B7" s="365" t="s">
        <v>146</v>
      </c>
      <c r="C7" s="373" t="s">
        <v>50</v>
      </c>
      <c r="D7" s="80">
        <v>989552900.59000003</v>
      </c>
      <c r="E7" s="223">
        <f t="shared" ref="E7:E16" si="3">(D7/$D$21)</f>
        <v>5.8654853596843928E-2</v>
      </c>
      <c r="F7" s="71">
        <v>1.98</v>
      </c>
      <c r="G7" s="71">
        <v>2.02</v>
      </c>
      <c r="H7" s="258">
        <v>0.1477</v>
      </c>
      <c r="I7" s="80">
        <v>992420369.33000004</v>
      </c>
      <c r="J7" s="223">
        <f t="shared" si="0"/>
        <v>5.869397850104828E-2</v>
      </c>
      <c r="K7" s="71">
        <v>1.98</v>
      </c>
      <c r="L7" s="71">
        <v>2.02</v>
      </c>
      <c r="M7" s="258">
        <v>0.15110000000000001</v>
      </c>
      <c r="N7" s="86">
        <f t="shared" si="1"/>
        <v>2.8977417359803016E-3</v>
      </c>
      <c r="O7" s="86">
        <f t="shared" si="2"/>
        <v>0</v>
      </c>
      <c r="P7" s="265">
        <f t="shared" ref="P7:P21" si="4">M7-H7</f>
        <v>3.4000000000000141E-3</v>
      </c>
      <c r="Q7" s="136"/>
      <c r="R7" s="362"/>
      <c r="S7" s="171"/>
    </row>
    <row r="8" spans="1:24" s="138" customFormat="1" ht="12.95" customHeight="1">
      <c r="A8" s="364">
        <v>3</v>
      </c>
      <c r="B8" s="365" t="s">
        <v>63</v>
      </c>
      <c r="C8" s="373" t="s">
        <v>12</v>
      </c>
      <c r="D8" s="80">
        <v>260438613.34</v>
      </c>
      <c r="E8" s="223">
        <f t="shared" si="3"/>
        <v>1.5437263361377405E-2</v>
      </c>
      <c r="F8" s="71">
        <v>130.85</v>
      </c>
      <c r="G8" s="71">
        <v>134.11000000000001</v>
      </c>
      <c r="H8" s="258">
        <v>1.4200000000000001E-2</v>
      </c>
      <c r="I8" s="80">
        <v>261759598.96000001</v>
      </c>
      <c r="J8" s="223">
        <f t="shared" si="0"/>
        <v>1.5481052937449847E-2</v>
      </c>
      <c r="K8" s="71">
        <v>131.51</v>
      </c>
      <c r="L8" s="71">
        <v>134.78</v>
      </c>
      <c r="M8" s="258">
        <v>5.0000000000000001E-3</v>
      </c>
      <c r="N8" s="86">
        <f t="shared" si="1"/>
        <v>5.0721573235972938E-3</v>
      </c>
      <c r="O8" s="86">
        <f t="shared" si="2"/>
        <v>4.9958988889716458E-3</v>
      </c>
      <c r="P8" s="265">
        <f t="shared" si="4"/>
        <v>-9.1999999999999998E-3</v>
      </c>
      <c r="Q8" s="136"/>
      <c r="R8" s="362"/>
      <c r="S8" s="139"/>
    </row>
    <row r="9" spans="1:24" s="138" customFormat="1" ht="12.95" customHeight="1">
      <c r="A9" s="364">
        <v>4</v>
      </c>
      <c r="B9" s="365" t="s">
        <v>13</v>
      </c>
      <c r="C9" s="373" t="s">
        <v>14</v>
      </c>
      <c r="D9" s="80">
        <v>732740858.08000004</v>
      </c>
      <c r="E9" s="223">
        <f t="shared" si="3"/>
        <v>4.3432551942885513E-2</v>
      </c>
      <c r="F9" s="71">
        <v>20.420000000000002</v>
      </c>
      <c r="G9" s="71">
        <v>20.78</v>
      </c>
      <c r="H9" s="258">
        <v>0.17150000000000001</v>
      </c>
      <c r="I9" s="80">
        <v>736122626.78999996</v>
      </c>
      <c r="J9" s="223">
        <f t="shared" si="0"/>
        <v>4.3535952068493443E-2</v>
      </c>
      <c r="K9" s="71">
        <v>20.46</v>
      </c>
      <c r="L9" s="71">
        <v>20.84</v>
      </c>
      <c r="M9" s="258">
        <v>0.1744</v>
      </c>
      <c r="N9" s="86">
        <f t="shared" si="1"/>
        <v>4.6152315279117413E-3</v>
      </c>
      <c r="O9" s="86">
        <f t="shared" si="2"/>
        <v>2.8873917228103329E-3</v>
      </c>
      <c r="P9" s="265">
        <f t="shared" si="4"/>
        <v>2.8999999999999859E-3</v>
      </c>
      <c r="Q9" s="136"/>
      <c r="R9" s="362"/>
      <c r="S9" s="139"/>
      <c r="T9" s="173"/>
      <c r="U9" s="140"/>
      <c r="V9" s="140"/>
      <c r="W9" s="141"/>
    </row>
    <row r="10" spans="1:24" s="138" customFormat="1" ht="12.95" customHeight="1">
      <c r="A10" s="364">
        <v>5</v>
      </c>
      <c r="B10" s="365" t="s">
        <v>64</v>
      </c>
      <c r="C10" s="373" t="s">
        <v>18</v>
      </c>
      <c r="D10" s="80">
        <v>421424169.44</v>
      </c>
      <c r="E10" s="223">
        <f t="shared" si="3"/>
        <v>2.4979536663413165E-2</v>
      </c>
      <c r="F10" s="71">
        <v>198.55189999999999</v>
      </c>
      <c r="G10" s="71">
        <v>202.98740000000001</v>
      </c>
      <c r="H10" s="258">
        <v>0.18509999999999999</v>
      </c>
      <c r="I10" s="80">
        <v>428845159.22000003</v>
      </c>
      <c r="J10" s="223">
        <f t="shared" si="0"/>
        <v>2.5362869740904681E-2</v>
      </c>
      <c r="K10" s="71">
        <v>199.00739999999999</v>
      </c>
      <c r="L10" s="71">
        <v>203.46950000000001</v>
      </c>
      <c r="M10" s="258">
        <v>0.18779999999999999</v>
      </c>
      <c r="N10" s="135">
        <f>((I10-D10)/D10)</f>
        <v>1.7609312227775748E-2</v>
      </c>
      <c r="O10" s="135">
        <f>((L10-G10)/G10)</f>
        <v>2.3750242625897107E-3</v>
      </c>
      <c r="P10" s="265">
        <f t="shared" si="4"/>
        <v>2.7000000000000079E-3</v>
      </c>
      <c r="Q10" s="136"/>
      <c r="R10" s="362"/>
      <c r="S10" s="139"/>
      <c r="T10" s="173"/>
      <c r="U10" s="140"/>
      <c r="V10" s="140"/>
      <c r="W10" s="141"/>
    </row>
    <row r="11" spans="1:24" s="138" customFormat="1" ht="12.95" customHeight="1">
      <c r="A11" s="364">
        <v>6</v>
      </c>
      <c r="B11" s="365" t="s">
        <v>46</v>
      </c>
      <c r="C11" s="262" t="s">
        <v>84</v>
      </c>
      <c r="D11" s="71">
        <v>2037465596.8699999</v>
      </c>
      <c r="E11" s="223">
        <f t="shared" si="3"/>
        <v>0.12076893132419944</v>
      </c>
      <c r="F11" s="71">
        <v>1.0630999999999999</v>
      </c>
      <c r="G11" s="71">
        <v>1.0888</v>
      </c>
      <c r="H11" s="258">
        <v>0.14480000000000001</v>
      </c>
      <c r="I11" s="71">
        <v>1968802688.55</v>
      </c>
      <c r="J11" s="223">
        <f t="shared" si="0"/>
        <v>0.116439430553581</v>
      </c>
      <c r="K11" s="71">
        <v>1.0256000000000001</v>
      </c>
      <c r="L11" s="71">
        <v>1.0521</v>
      </c>
      <c r="M11" s="258">
        <v>0.15379999999999999</v>
      </c>
      <c r="N11" s="86">
        <f t="shared" si="1"/>
        <v>-3.37001559317033E-2</v>
      </c>
      <c r="O11" s="86">
        <f>((L11-G11)/G11)</f>
        <v>-3.3706833210874317E-2</v>
      </c>
      <c r="P11" s="265">
        <f t="shared" si="4"/>
        <v>8.9999999999999802E-3</v>
      </c>
      <c r="Q11" s="136"/>
      <c r="R11" s="362"/>
      <c r="S11" s="139"/>
      <c r="T11" s="175"/>
      <c r="U11" s="141"/>
      <c r="V11" s="141"/>
      <c r="W11" s="142"/>
      <c r="X11" s="143"/>
    </row>
    <row r="12" spans="1:24" s="138" customFormat="1" ht="12.95" customHeight="1">
      <c r="A12" s="364">
        <v>7</v>
      </c>
      <c r="B12" s="365" t="s">
        <v>8</v>
      </c>
      <c r="C12" s="373" t="s">
        <v>15</v>
      </c>
      <c r="D12" s="71">
        <v>2400721382.2399998</v>
      </c>
      <c r="E12" s="223">
        <f t="shared" si="3"/>
        <v>0.14230058960783465</v>
      </c>
      <c r="F12" s="71">
        <v>22.254999999999999</v>
      </c>
      <c r="G12" s="71">
        <v>22.925999999999998</v>
      </c>
      <c r="H12" s="359">
        <v>-0.99219999999999997</v>
      </c>
      <c r="I12" s="71">
        <v>2439172316.3499999</v>
      </c>
      <c r="J12" s="223">
        <f t="shared" si="0"/>
        <v>0.14425815100193073</v>
      </c>
      <c r="K12" s="71">
        <v>22.351800000000001</v>
      </c>
      <c r="L12" s="71">
        <v>23.025700000000001</v>
      </c>
      <c r="M12" s="359">
        <v>0.2268</v>
      </c>
      <c r="N12" s="86">
        <f t="shared" si="1"/>
        <v>1.6016408398930235E-2</v>
      </c>
      <c r="O12" s="86">
        <f>((L12-G12)/G12)</f>
        <v>4.3487743173690188E-3</v>
      </c>
      <c r="P12" s="265">
        <f t="shared" si="4"/>
        <v>1.2189999999999999</v>
      </c>
      <c r="Q12" s="136"/>
      <c r="R12" s="170"/>
      <c r="S12" s="139"/>
    </row>
    <row r="13" spans="1:24" s="138" customFormat="1" ht="12.95" customHeight="1">
      <c r="A13" s="364">
        <v>8</v>
      </c>
      <c r="B13" s="365" t="s">
        <v>205</v>
      </c>
      <c r="C13" s="373" t="s">
        <v>59</v>
      </c>
      <c r="D13" s="71">
        <v>414881364.81</v>
      </c>
      <c r="E13" s="223">
        <f t="shared" si="3"/>
        <v>2.4591717833862378E-2</v>
      </c>
      <c r="F13" s="71">
        <v>167.06</v>
      </c>
      <c r="G13" s="71">
        <v>169.24</v>
      </c>
      <c r="H13" s="258">
        <v>-1.8499999999999999E-2</v>
      </c>
      <c r="I13" s="71">
        <v>417056481.23000002</v>
      </c>
      <c r="J13" s="223">
        <f t="shared" si="0"/>
        <v>2.4665660741689993E-2</v>
      </c>
      <c r="K13" s="71">
        <v>167.94</v>
      </c>
      <c r="L13" s="71">
        <v>170.13</v>
      </c>
      <c r="M13" s="258">
        <v>5.1999999999999998E-3</v>
      </c>
      <c r="N13" s="86">
        <f>((I13-D13)/D13)</f>
        <v>5.2427431176527723E-3</v>
      </c>
      <c r="O13" s="86">
        <f>((L13-G13)/G13)</f>
        <v>5.2588040652327243E-3</v>
      </c>
      <c r="P13" s="265">
        <f t="shared" si="4"/>
        <v>2.3699999999999999E-2</v>
      </c>
      <c r="Q13" s="136"/>
      <c r="R13" s="170"/>
      <c r="S13" s="139"/>
    </row>
    <row r="14" spans="1:24" s="138" customFormat="1" ht="12.95" customHeight="1">
      <c r="A14" s="364">
        <v>9</v>
      </c>
      <c r="B14" s="365" t="s">
        <v>61</v>
      </c>
      <c r="C14" s="373" t="s">
        <v>60</v>
      </c>
      <c r="D14" s="71">
        <v>293428792.63999999</v>
      </c>
      <c r="E14" s="223">
        <f t="shared" si="3"/>
        <v>1.7392726415269122E-2</v>
      </c>
      <c r="F14" s="71">
        <v>12.6927</v>
      </c>
      <c r="G14" s="71">
        <v>12.7462</v>
      </c>
      <c r="H14" s="258">
        <v>0.15959999999999999</v>
      </c>
      <c r="I14" s="71">
        <v>294287421.94999999</v>
      </c>
      <c r="J14" s="223">
        <f t="shared" si="0"/>
        <v>1.7404821737711261E-2</v>
      </c>
      <c r="K14" s="71">
        <v>12.7014</v>
      </c>
      <c r="L14" s="71">
        <v>12.7601</v>
      </c>
      <c r="M14" s="258">
        <v>0.1605</v>
      </c>
      <c r="N14" s="86">
        <f t="shared" si="1"/>
        <v>2.9261931055737669E-3</v>
      </c>
      <c r="O14" s="86">
        <f t="shared" si="2"/>
        <v>1.0905210964836248E-3</v>
      </c>
      <c r="P14" s="265">
        <f t="shared" si="4"/>
        <v>9.000000000000119E-4</v>
      </c>
      <c r="Q14" s="136"/>
      <c r="R14" s="170"/>
      <c r="S14" s="176"/>
      <c r="T14" s="176"/>
    </row>
    <row r="15" spans="1:24" s="138" customFormat="1" ht="12.95" customHeight="1">
      <c r="A15" s="364">
        <v>10</v>
      </c>
      <c r="B15" s="365" t="s">
        <v>6</v>
      </c>
      <c r="C15" s="373" t="s">
        <v>75</v>
      </c>
      <c r="D15" s="80">
        <v>370839153.18000001</v>
      </c>
      <c r="E15" s="223">
        <f t="shared" si="3"/>
        <v>2.1981155554980029E-2</v>
      </c>
      <c r="F15" s="71">
        <v>3249.49</v>
      </c>
      <c r="G15" s="71">
        <v>3294.76</v>
      </c>
      <c r="H15" s="258">
        <v>0.1525</v>
      </c>
      <c r="I15" s="80">
        <v>372900960.49000001</v>
      </c>
      <c r="J15" s="223">
        <f t="shared" si="0"/>
        <v>2.2054203676609974E-2</v>
      </c>
      <c r="K15" s="71">
        <v>3267.45</v>
      </c>
      <c r="L15" s="71">
        <v>3313.14</v>
      </c>
      <c r="M15" s="258">
        <v>0.1598</v>
      </c>
      <c r="N15" s="86">
        <f t="shared" ref="N15:N21" si="5">((I15-D15)/D15)</f>
        <v>5.5598425687247502E-3</v>
      </c>
      <c r="O15" s="86">
        <f t="shared" ref="O15:O20" si="6">((L15-G15)/G15)</f>
        <v>5.578555038910164E-3</v>
      </c>
      <c r="P15" s="265">
        <f t="shared" si="4"/>
        <v>7.3000000000000009E-3</v>
      </c>
      <c r="Q15" s="136"/>
      <c r="R15" s="170"/>
      <c r="S15" s="177"/>
      <c r="T15" s="177"/>
    </row>
    <row r="16" spans="1:24" s="138" customFormat="1" ht="12.95" customHeight="1">
      <c r="A16" s="364">
        <v>11</v>
      </c>
      <c r="B16" s="365" t="s">
        <v>89</v>
      </c>
      <c r="C16" s="373" t="s">
        <v>90</v>
      </c>
      <c r="D16" s="80">
        <v>271669926.33999997</v>
      </c>
      <c r="E16" s="223">
        <f t="shared" si="3"/>
        <v>1.6102989286007154E-2</v>
      </c>
      <c r="F16" s="71">
        <v>148.05686722768138</v>
      </c>
      <c r="G16" s="71">
        <v>149.09690543199022</v>
      </c>
      <c r="H16" s="258">
        <v>0.11260000000000001</v>
      </c>
      <c r="I16" s="80">
        <v>270691279.56</v>
      </c>
      <c r="J16" s="223">
        <f t="shared" si="0"/>
        <v>1.6009292668632057E-2</v>
      </c>
      <c r="K16" s="71">
        <v>147.08000000000001</v>
      </c>
      <c r="L16" s="71">
        <v>148.11000000000001</v>
      </c>
      <c r="M16" s="258">
        <v>0.1052</v>
      </c>
      <c r="N16" s="86">
        <f t="shared" si="5"/>
        <v>-3.6023375615568749E-3</v>
      </c>
      <c r="O16" s="86">
        <f t="shared" si="6"/>
        <v>-6.6192214327371194E-3</v>
      </c>
      <c r="P16" s="265">
        <f t="shared" si="4"/>
        <v>-7.4000000000000038E-3</v>
      </c>
      <c r="Q16" s="136"/>
      <c r="R16" s="170"/>
      <c r="S16" s="178"/>
      <c r="T16" s="178"/>
    </row>
    <row r="17" spans="1:23" s="138" customFormat="1" ht="12.95" customHeight="1">
      <c r="A17" s="364">
        <v>12</v>
      </c>
      <c r="B17" s="365" t="s">
        <v>53</v>
      </c>
      <c r="C17" s="373" t="s">
        <v>136</v>
      </c>
      <c r="D17" s="80">
        <v>344236226.00999999</v>
      </c>
      <c r="E17" s="223">
        <f t="shared" ref="E17:E20" si="7">(D17/$D$21)</f>
        <v>2.0404291096825743E-2</v>
      </c>
      <c r="F17" s="71">
        <v>1.34</v>
      </c>
      <c r="G17" s="71">
        <v>1.38</v>
      </c>
      <c r="H17" s="258">
        <v>-8.8999999999999999E-3</v>
      </c>
      <c r="I17" s="80">
        <v>340437465.42000002</v>
      </c>
      <c r="J17" s="223">
        <f t="shared" si="0"/>
        <v>2.0134239374593639E-2</v>
      </c>
      <c r="K17" s="71">
        <v>1.3288</v>
      </c>
      <c r="L17" s="71">
        <v>1.3599000000000001</v>
      </c>
      <c r="M17" s="258">
        <v>-1.09E-2</v>
      </c>
      <c r="N17" s="86">
        <f t="shared" si="5"/>
        <v>-1.103533069145843E-2</v>
      </c>
      <c r="O17" s="86">
        <f t="shared" si="6"/>
        <v>-1.4565217391304192E-2</v>
      </c>
      <c r="P17" s="265">
        <f t="shared" si="4"/>
        <v>-2E-3</v>
      </c>
      <c r="Q17" s="136"/>
      <c r="R17" s="170"/>
      <c r="S17" s="177"/>
      <c r="T17" s="177"/>
    </row>
    <row r="18" spans="1:23" s="138" customFormat="1" ht="12.95" customHeight="1">
      <c r="A18" s="364">
        <v>13</v>
      </c>
      <c r="B18" s="365" t="s">
        <v>99</v>
      </c>
      <c r="C18" s="373" t="s">
        <v>139</v>
      </c>
      <c r="D18" s="71">
        <v>300752185.55000001</v>
      </c>
      <c r="E18" s="223">
        <f t="shared" si="7"/>
        <v>1.7826813909441599E-2</v>
      </c>
      <c r="F18" s="71">
        <v>1.5294000000000001</v>
      </c>
      <c r="G18" s="71">
        <v>1.5436000000000001</v>
      </c>
      <c r="H18" s="258">
        <v>7.46E-2</v>
      </c>
      <c r="I18" s="71">
        <v>301157285.83999997</v>
      </c>
      <c r="J18" s="223">
        <f t="shared" si="0"/>
        <v>1.7811120979369318E-2</v>
      </c>
      <c r="K18" s="71">
        <v>1.546</v>
      </c>
      <c r="L18" s="71">
        <v>1.5315000000000001</v>
      </c>
      <c r="M18" s="258">
        <v>7.6200000000000004E-2</v>
      </c>
      <c r="N18" s="86">
        <f t="shared" si="5"/>
        <v>1.3469570944568048E-3</v>
      </c>
      <c r="O18" s="86">
        <f t="shared" si="6"/>
        <v>-7.8388183467219489E-3</v>
      </c>
      <c r="P18" s="265">
        <f t="shared" si="4"/>
        <v>1.6000000000000042E-3</v>
      </c>
      <c r="Q18" s="136"/>
      <c r="R18" s="170"/>
      <c r="S18" s="179"/>
      <c r="T18" s="179"/>
    </row>
    <row r="19" spans="1:23" s="138" customFormat="1" ht="12.95" customHeight="1">
      <c r="A19" s="364">
        <v>14</v>
      </c>
      <c r="B19" s="365" t="s">
        <v>149</v>
      </c>
      <c r="C19" s="373" t="s">
        <v>150</v>
      </c>
      <c r="D19" s="71">
        <v>459466773.44</v>
      </c>
      <c r="E19" s="223">
        <f>(D19/$D$21)</f>
        <v>2.7234477623853275E-2</v>
      </c>
      <c r="F19" s="71">
        <v>149.3073</v>
      </c>
      <c r="G19" s="71">
        <v>151.0033</v>
      </c>
      <c r="H19" s="258">
        <v>5.6480000000000002E-3</v>
      </c>
      <c r="I19" s="71">
        <v>459616955.63</v>
      </c>
      <c r="J19" s="223">
        <f t="shared" si="0"/>
        <v>2.7182783169471769E-2</v>
      </c>
      <c r="K19" s="71">
        <v>149.32550000000001</v>
      </c>
      <c r="L19" s="71">
        <v>151.0214</v>
      </c>
      <c r="M19" s="258"/>
      <c r="N19" s="86">
        <v>5.6480000000000002E-3</v>
      </c>
      <c r="O19" s="86">
        <f t="shared" si="6"/>
        <v>1.1986493010420304E-4</v>
      </c>
      <c r="P19" s="265">
        <f>M19-H19</f>
        <v>-5.6480000000000002E-3</v>
      </c>
      <c r="Q19" s="136"/>
      <c r="R19" s="170"/>
      <c r="S19" s="179"/>
      <c r="T19" s="179"/>
    </row>
    <row r="20" spans="1:23" s="138" customFormat="1" ht="12.95" customHeight="1">
      <c r="A20" s="364">
        <v>15</v>
      </c>
      <c r="B20" s="365" t="s">
        <v>246</v>
      </c>
      <c r="C20" s="373" t="s">
        <v>245</v>
      </c>
      <c r="D20" s="80">
        <v>25444643.440000001</v>
      </c>
      <c r="E20" s="223">
        <f t="shared" si="7"/>
        <v>1.5082082371819156E-3</v>
      </c>
      <c r="F20" s="71">
        <v>98.88</v>
      </c>
      <c r="G20" s="71">
        <v>102.01</v>
      </c>
      <c r="H20" s="258">
        <v>-1.18E-2</v>
      </c>
      <c r="I20" s="80">
        <v>25316700.68</v>
      </c>
      <c r="J20" s="223">
        <f t="shared" si="0"/>
        <v>1.4972867661236905E-3</v>
      </c>
      <c r="K20" s="71">
        <v>98.38</v>
      </c>
      <c r="L20" s="71">
        <v>101.5</v>
      </c>
      <c r="M20" s="258">
        <v>5.3400000000000003E-2</v>
      </c>
      <c r="N20" s="86">
        <f t="shared" si="5"/>
        <v>-5.0282787535104734E-3</v>
      </c>
      <c r="O20" s="86">
        <f t="shared" si="6"/>
        <v>-4.9995098519753462E-3</v>
      </c>
      <c r="P20" s="265">
        <f t="shared" si="4"/>
        <v>6.5200000000000008E-2</v>
      </c>
      <c r="Q20" s="136"/>
      <c r="R20" s="172"/>
      <c r="S20" s="145"/>
      <c r="T20" s="145"/>
    </row>
    <row r="21" spans="1:23" s="138" customFormat="1" ht="12.95" customHeight="1">
      <c r="A21" s="247"/>
      <c r="B21" s="344"/>
      <c r="C21" s="303" t="s">
        <v>47</v>
      </c>
      <c r="D21" s="75">
        <f>SUM(D6:D20)</f>
        <v>16870776072.370001</v>
      </c>
      <c r="E21" s="323">
        <f>(D21/$D$159)</f>
        <v>1.1762766807662252E-2</v>
      </c>
      <c r="F21" s="325"/>
      <c r="G21" s="76"/>
      <c r="H21" s="345"/>
      <c r="I21" s="75">
        <f>SUM(I6:I20)</f>
        <v>16908384721.479996</v>
      </c>
      <c r="J21" s="323">
        <f>(I21/$I$159)</f>
        <v>1.2004112994607821E-2</v>
      </c>
      <c r="K21" s="325"/>
      <c r="L21" s="76"/>
      <c r="M21" s="345"/>
      <c r="N21" s="327">
        <f t="shared" si="5"/>
        <v>2.2292186766433466E-3</v>
      </c>
      <c r="O21" s="327"/>
      <c r="P21" s="328">
        <f t="shared" si="4"/>
        <v>0</v>
      </c>
      <c r="Q21" s="136"/>
      <c r="R21" s="170"/>
      <c r="S21" s="180"/>
      <c r="V21" s="145"/>
      <c r="W21" s="145"/>
    </row>
    <row r="22" spans="1:23" s="138" customFormat="1" ht="5.25" customHeight="1">
      <c r="A22" s="394"/>
      <c r="B22" s="395"/>
      <c r="C22" s="395"/>
      <c r="D22" s="395"/>
      <c r="E22" s="395"/>
      <c r="F22" s="395"/>
      <c r="G22" s="395"/>
      <c r="H22" s="395"/>
      <c r="I22" s="395"/>
      <c r="J22" s="395"/>
      <c r="K22" s="395"/>
      <c r="L22" s="395"/>
      <c r="M22" s="395"/>
      <c r="N22" s="395"/>
      <c r="O22" s="395"/>
      <c r="P22" s="396"/>
      <c r="Q22" s="136"/>
      <c r="R22" s="170"/>
      <c r="S22" s="180"/>
      <c r="V22" s="145"/>
      <c r="W22" s="145"/>
    </row>
    <row r="23" spans="1:23" s="138" customFormat="1" ht="12.95" customHeight="1">
      <c r="A23" s="376" t="s">
        <v>49</v>
      </c>
      <c r="B23" s="377"/>
      <c r="C23" s="377"/>
      <c r="D23" s="377"/>
      <c r="E23" s="377"/>
      <c r="F23" s="377"/>
      <c r="G23" s="377"/>
      <c r="H23" s="377"/>
      <c r="I23" s="377"/>
      <c r="J23" s="377"/>
      <c r="K23" s="377"/>
      <c r="L23" s="377"/>
      <c r="M23" s="377"/>
      <c r="N23" s="377"/>
      <c r="O23" s="377"/>
      <c r="P23" s="378"/>
      <c r="Q23" s="136"/>
      <c r="R23" s="181"/>
      <c r="T23" s="182"/>
    </row>
    <row r="24" spans="1:23" s="138" customFormat="1" ht="12.95" customHeight="1">
      <c r="A24" s="364">
        <v>16</v>
      </c>
      <c r="B24" s="365" t="s">
        <v>6</v>
      </c>
      <c r="C24" s="373" t="s">
        <v>39</v>
      </c>
      <c r="D24" s="72">
        <v>232691722154.64999</v>
      </c>
      <c r="E24" s="225">
        <v>3.6200000000000003E-2</v>
      </c>
      <c r="F24" s="78">
        <v>100</v>
      </c>
      <c r="G24" s="78">
        <v>100</v>
      </c>
      <c r="H24" s="258">
        <v>4.2700000000000002E-2</v>
      </c>
      <c r="I24" s="72">
        <v>229685963964.13</v>
      </c>
      <c r="J24" s="223">
        <f t="shared" ref="J24:J52" si="8">(I24/$I$53)</f>
        <v>0.38201269721619696</v>
      </c>
      <c r="K24" s="78">
        <v>100</v>
      </c>
      <c r="L24" s="78">
        <v>100</v>
      </c>
      <c r="M24" s="258">
        <v>4.5100000000000001E-2</v>
      </c>
      <c r="N24" s="86">
        <f>((I24-D24)/D24)</f>
        <v>-1.2917340430882721E-2</v>
      </c>
      <c r="O24" s="86">
        <f t="shared" ref="O24:O33" si="9">((L24-G24)/G24)</f>
        <v>0</v>
      </c>
      <c r="P24" s="265">
        <f t="shared" ref="P24:P53" si="10">M24-H24</f>
        <v>2.3999999999999994E-3</v>
      </c>
      <c r="Q24" s="136"/>
      <c r="R24" s="183"/>
      <c r="S24" s="137"/>
      <c r="T24" s="137"/>
    </row>
    <row r="25" spans="1:23" s="138" customFormat="1" ht="12.95" customHeight="1">
      <c r="A25" s="364">
        <v>17</v>
      </c>
      <c r="B25" s="365" t="s">
        <v>205</v>
      </c>
      <c r="C25" s="373" t="s">
        <v>19</v>
      </c>
      <c r="D25" s="72">
        <v>167559504943.88</v>
      </c>
      <c r="E25" s="225">
        <v>6.2600000000000003E-2</v>
      </c>
      <c r="F25" s="78">
        <v>100</v>
      </c>
      <c r="G25" s="78">
        <v>100</v>
      </c>
      <c r="H25" s="258">
        <v>6.3E-2</v>
      </c>
      <c r="I25" s="72">
        <v>166247822424.09</v>
      </c>
      <c r="J25" s="223">
        <f t="shared" si="8"/>
        <v>0.27650265586304662</v>
      </c>
      <c r="K25" s="78">
        <v>100</v>
      </c>
      <c r="L25" s="78">
        <v>100</v>
      </c>
      <c r="M25" s="258">
        <v>6.2199999999999998E-2</v>
      </c>
      <c r="N25" s="86">
        <f t="shared" ref="N25:N53" si="11">((I25-D25)/D25)</f>
        <v>-7.8281594364302091E-3</v>
      </c>
      <c r="O25" s="86">
        <f t="shared" si="9"/>
        <v>0</v>
      </c>
      <c r="P25" s="265">
        <f t="shared" si="10"/>
        <v>-8.000000000000021E-4</v>
      </c>
      <c r="Q25" s="136"/>
      <c r="R25" s="184"/>
      <c r="S25" s="146"/>
      <c r="T25" s="182"/>
      <c r="U25" s="185"/>
    </row>
    <row r="26" spans="1:23" s="138" customFormat="1" ht="12.95" customHeight="1">
      <c r="A26" s="364">
        <v>18</v>
      </c>
      <c r="B26" s="365" t="s">
        <v>46</v>
      </c>
      <c r="C26" s="373" t="s">
        <v>85</v>
      </c>
      <c r="D26" s="72">
        <v>20891105620.459999</v>
      </c>
      <c r="E26" s="225">
        <v>5.2600000000000001E-2</v>
      </c>
      <c r="F26" s="78">
        <v>1</v>
      </c>
      <c r="G26" s="78">
        <v>1</v>
      </c>
      <c r="H26" s="258">
        <v>6.2300000000000001E-2</v>
      </c>
      <c r="I26" s="72">
        <v>20143706107.950001</v>
      </c>
      <c r="J26" s="223">
        <f t="shared" si="8"/>
        <v>3.3502924468776465E-2</v>
      </c>
      <c r="K26" s="78">
        <v>1</v>
      </c>
      <c r="L26" s="78">
        <v>1</v>
      </c>
      <c r="M26" s="258">
        <v>6.5699999999999995E-2</v>
      </c>
      <c r="N26" s="86">
        <f t="shared" si="11"/>
        <v>-3.5775967346506642E-2</v>
      </c>
      <c r="O26" s="86">
        <f t="shared" si="9"/>
        <v>0</v>
      </c>
      <c r="P26" s="265">
        <f t="shared" si="10"/>
        <v>3.3999999999999933E-3</v>
      </c>
      <c r="Q26" s="136"/>
      <c r="R26" s="170"/>
      <c r="S26" s="139"/>
    </row>
    <row r="27" spans="1:23" s="138" customFormat="1" ht="12.95" customHeight="1">
      <c r="A27" s="364">
        <v>19</v>
      </c>
      <c r="B27" s="365" t="s">
        <v>41</v>
      </c>
      <c r="C27" s="373" t="s">
        <v>42</v>
      </c>
      <c r="D27" s="72">
        <v>1034602032.52</v>
      </c>
      <c r="E27" s="225">
        <v>8.6400000000000005E-2</v>
      </c>
      <c r="F27" s="78">
        <v>100</v>
      </c>
      <c r="G27" s="78">
        <v>100</v>
      </c>
      <c r="H27" s="258">
        <v>7.9500000000000001E-2</v>
      </c>
      <c r="I27" s="72">
        <v>1026435167.83</v>
      </c>
      <c r="J27" s="223">
        <f t="shared" si="8"/>
        <v>1.707162510990589E-3</v>
      </c>
      <c r="K27" s="78">
        <v>100</v>
      </c>
      <c r="L27" s="78">
        <v>100</v>
      </c>
      <c r="M27" s="258">
        <v>8.2100000000000006E-2</v>
      </c>
      <c r="N27" s="86">
        <f t="shared" si="11"/>
        <v>-7.8937257353996777E-3</v>
      </c>
      <c r="O27" s="86">
        <f t="shared" si="9"/>
        <v>0</v>
      </c>
      <c r="P27" s="265">
        <f t="shared" si="10"/>
        <v>2.6000000000000051E-3</v>
      </c>
      <c r="Q27" s="136"/>
      <c r="R27" s="170"/>
      <c r="S27" s="146"/>
    </row>
    <row r="28" spans="1:23" s="138" customFormat="1" ht="12.95" customHeight="1">
      <c r="A28" s="364">
        <v>20</v>
      </c>
      <c r="B28" s="365" t="s">
        <v>8</v>
      </c>
      <c r="C28" s="373" t="s">
        <v>20</v>
      </c>
      <c r="D28" s="72">
        <v>68633885178.639999</v>
      </c>
      <c r="E28" s="225">
        <v>6.54E-2</v>
      </c>
      <c r="F28" s="78">
        <v>1</v>
      </c>
      <c r="G28" s="78">
        <v>1</v>
      </c>
      <c r="H28" s="258">
        <v>6.2E-2</v>
      </c>
      <c r="I28" s="72">
        <v>66463888110.760002</v>
      </c>
      <c r="J28" s="223">
        <f t="shared" si="8"/>
        <v>0.11054244990186736</v>
      </c>
      <c r="K28" s="78">
        <v>1</v>
      </c>
      <c r="L28" s="78">
        <v>1</v>
      </c>
      <c r="M28" s="258">
        <v>6.3100000000000003E-2</v>
      </c>
      <c r="N28" s="86">
        <f t="shared" si="11"/>
        <v>-3.1616993009093652E-2</v>
      </c>
      <c r="O28" s="86">
        <f t="shared" si="9"/>
        <v>0</v>
      </c>
      <c r="P28" s="265">
        <f t="shared" si="10"/>
        <v>1.1000000000000038E-3</v>
      </c>
      <c r="Q28" s="136"/>
      <c r="R28" s="181"/>
      <c r="S28" s="139"/>
    </row>
    <row r="29" spans="1:23" s="138" customFormat="1" ht="12.95" customHeight="1">
      <c r="A29" s="364">
        <v>21</v>
      </c>
      <c r="B29" s="365" t="s">
        <v>61</v>
      </c>
      <c r="C29" s="373" t="s">
        <v>62</v>
      </c>
      <c r="D29" s="251">
        <v>2057129943.1500001</v>
      </c>
      <c r="E29" s="225">
        <v>6.4500000000000002E-2</v>
      </c>
      <c r="F29" s="78">
        <v>10</v>
      </c>
      <c r="G29" s="78">
        <v>10</v>
      </c>
      <c r="H29" s="258">
        <v>6.0999999999999999E-2</v>
      </c>
      <c r="I29" s="251">
        <v>2057144677.72</v>
      </c>
      <c r="J29" s="223">
        <f t="shared" ref="J29" si="12">(I29/$I$53)</f>
        <v>3.4214340891221729E-3</v>
      </c>
      <c r="K29" s="78">
        <v>10</v>
      </c>
      <c r="L29" s="78">
        <v>10</v>
      </c>
      <c r="M29" s="258">
        <v>6.3399999999999998E-2</v>
      </c>
      <c r="N29" s="86">
        <f t="shared" si="11"/>
        <v>7.1626831591254706E-6</v>
      </c>
      <c r="O29" s="86">
        <f t="shared" si="9"/>
        <v>0</v>
      </c>
      <c r="P29" s="265">
        <f t="shared" si="10"/>
        <v>2.3999999999999994E-3</v>
      </c>
      <c r="Q29" s="136"/>
      <c r="R29" s="170"/>
      <c r="S29" s="176"/>
      <c r="T29" s="403"/>
      <c r="U29" s="403"/>
    </row>
    <row r="30" spans="1:23" s="138" customFormat="1" ht="12.95" customHeight="1">
      <c r="A30" s="364">
        <v>22</v>
      </c>
      <c r="B30" s="365" t="s">
        <v>89</v>
      </c>
      <c r="C30" s="373" t="s">
        <v>91</v>
      </c>
      <c r="D30" s="72">
        <v>33589466690.060001</v>
      </c>
      <c r="E30" s="225">
        <v>6.9800000000000001E-2</v>
      </c>
      <c r="F30" s="78">
        <v>1</v>
      </c>
      <c r="G30" s="78">
        <v>1</v>
      </c>
      <c r="H30" s="258">
        <v>5.9799999999999999E-2</v>
      </c>
      <c r="I30" s="72">
        <v>33612954552.529999</v>
      </c>
      <c r="J30" s="223">
        <f t="shared" si="8"/>
        <v>5.5904919954197725E-2</v>
      </c>
      <c r="K30" s="78">
        <v>1</v>
      </c>
      <c r="L30" s="78">
        <v>1</v>
      </c>
      <c r="M30" s="258">
        <v>6.0499999999999998E-2</v>
      </c>
      <c r="N30" s="86">
        <f t="shared" si="11"/>
        <v>6.9926273872481805E-4</v>
      </c>
      <c r="O30" s="86">
        <f t="shared" si="9"/>
        <v>0</v>
      </c>
      <c r="P30" s="265">
        <f t="shared" si="10"/>
        <v>6.9999999999999923E-4</v>
      </c>
      <c r="Q30" s="136"/>
      <c r="R30" s="170"/>
      <c r="S30" s="139"/>
      <c r="T30" s="401"/>
      <c r="U30" s="401"/>
    </row>
    <row r="31" spans="1:23" s="138" customFormat="1" ht="12.95" customHeight="1">
      <c r="A31" s="364">
        <v>23</v>
      </c>
      <c r="B31" s="365" t="s">
        <v>96</v>
      </c>
      <c r="C31" s="373" t="s">
        <v>95</v>
      </c>
      <c r="D31" s="72">
        <v>2258000380.5500002</v>
      </c>
      <c r="E31" s="225">
        <v>4.2599999999999999E-2</v>
      </c>
      <c r="F31" s="78">
        <v>100</v>
      </c>
      <c r="G31" s="78">
        <v>100</v>
      </c>
      <c r="H31" s="258">
        <v>5.5199999999999999E-2</v>
      </c>
      <c r="I31" s="72">
        <v>2201755381.2187605</v>
      </c>
      <c r="J31" s="223">
        <f t="shared" si="8"/>
        <v>3.6619499828078688E-3</v>
      </c>
      <c r="K31" s="78">
        <v>100</v>
      </c>
      <c r="L31" s="78">
        <v>100</v>
      </c>
      <c r="M31" s="258">
        <v>5.4600637832525528E-2</v>
      </c>
      <c r="N31" s="86">
        <f>((I31-D31)/D31)</f>
        <v>-2.4909207197538041E-2</v>
      </c>
      <c r="O31" s="86">
        <f t="shared" si="9"/>
        <v>0</v>
      </c>
      <c r="P31" s="265">
        <f t="shared" si="10"/>
        <v>-5.9936216747447091E-4</v>
      </c>
      <c r="Q31" s="136"/>
      <c r="R31" s="170"/>
      <c r="S31" s="139"/>
      <c r="T31" s="402"/>
      <c r="U31" s="402"/>
    </row>
    <row r="32" spans="1:23" s="138" customFormat="1" ht="12.95" customHeight="1">
      <c r="A32" s="364">
        <v>24</v>
      </c>
      <c r="B32" s="365" t="s">
        <v>97</v>
      </c>
      <c r="C32" s="373" t="s">
        <v>98</v>
      </c>
      <c r="D32" s="72">
        <v>5648813787.5699997</v>
      </c>
      <c r="E32" s="225">
        <v>7.0599999999999996E-2</v>
      </c>
      <c r="F32" s="78">
        <v>100</v>
      </c>
      <c r="G32" s="78">
        <v>100</v>
      </c>
      <c r="H32" s="258">
        <v>6.3600000000000004E-2</v>
      </c>
      <c r="I32" s="72">
        <v>5545109384.9099998</v>
      </c>
      <c r="J32" s="223">
        <f t="shared" si="8"/>
        <v>9.2226018339506832E-3</v>
      </c>
      <c r="K32" s="78">
        <v>100</v>
      </c>
      <c r="L32" s="78">
        <v>100</v>
      </c>
      <c r="M32" s="258">
        <v>6.13E-2</v>
      </c>
      <c r="N32" s="86">
        <f t="shared" si="11"/>
        <v>-1.8358615907679138E-2</v>
      </c>
      <c r="O32" s="86">
        <f t="shared" si="9"/>
        <v>0</v>
      </c>
      <c r="P32" s="265">
        <f t="shared" si="10"/>
        <v>-2.3000000000000034E-3</v>
      </c>
      <c r="Q32" s="136"/>
      <c r="R32" s="170"/>
      <c r="S32" s="139"/>
    </row>
    <row r="33" spans="1:21" s="138" customFormat="1" ht="12.95" customHeight="1">
      <c r="A33" s="364">
        <v>25</v>
      </c>
      <c r="B33" s="365" t="s">
        <v>99</v>
      </c>
      <c r="C33" s="373" t="s">
        <v>104</v>
      </c>
      <c r="D33" s="251">
        <v>787304199.59000003</v>
      </c>
      <c r="E33" s="225">
        <v>6.6600000000000006E-2</v>
      </c>
      <c r="F33" s="78">
        <v>10</v>
      </c>
      <c r="G33" s="78">
        <v>10</v>
      </c>
      <c r="H33" s="258">
        <v>7.0999999999999994E-2</v>
      </c>
      <c r="I33" s="251">
        <v>743092768.62</v>
      </c>
      <c r="J33" s="223">
        <f t="shared" si="8"/>
        <v>1.23590866382549E-3</v>
      </c>
      <c r="K33" s="78">
        <v>10</v>
      </c>
      <c r="L33" s="78">
        <v>10</v>
      </c>
      <c r="M33" s="258">
        <v>5.4100000000000002E-2</v>
      </c>
      <c r="N33" s="86">
        <f t="shared" si="11"/>
        <v>-5.6155461882489342E-2</v>
      </c>
      <c r="O33" s="86">
        <f t="shared" si="9"/>
        <v>0</v>
      </c>
      <c r="P33" s="265">
        <f t="shared" si="10"/>
        <v>-1.6899999999999991E-2</v>
      </c>
      <c r="Q33" s="136"/>
      <c r="R33" s="174"/>
      <c r="S33" s="186"/>
    </row>
    <row r="34" spans="1:21" s="138" customFormat="1" ht="12.95" customHeight="1">
      <c r="A34" s="364">
        <v>26</v>
      </c>
      <c r="B34" s="365" t="s">
        <v>13</v>
      </c>
      <c r="C34" s="373" t="s">
        <v>106</v>
      </c>
      <c r="D34" s="72">
        <v>2740994835.75</v>
      </c>
      <c r="E34" s="225">
        <v>5.3699999999999998E-2</v>
      </c>
      <c r="F34" s="78">
        <v>100</v>
      </c>
      <c r="G34" s="78">
        <v>100</v>
      </c>
      <c r="H34" s="258">
        <v>4.8899999999999999E-2</v>
      </c>
      <c r="I34" s="72">
        <v>2549012632.3200002</v>
      </c>
      <c r="J34" s="223">
        <f t="shared" si="8"/>
        <v>4.2395067339107946E-3</v>
      </c>
      <c r="K34" s="78">
        <v>100</v>
      </c>
      <c r="L34" s="78">
        <v>100</v>
      </c>
      <c r="M34" s="258">
        <v>4.8099999999999997E-2</v>
      </c>
      <c r="N34" s="86">
        <f t="shared" si="11"/>
        <v>-7.004106717970851E-2</v>
      </c>
      <c r="O34" s="86">
        <f t="shared" ref="O34:O39" si="13">((L34-G34)/G34)</f>
        <v>0</v>
      </c>
      <c r="P34" s="265">
        <f t="shared" si="10"/>
        <v>-8.000000000000021E-4</v>
      </c>
      <c r="Q34" s="136"/>
      <c r="R34" s="187"/>
      <c r="S34" s="139"/>
      <c r="T34" s="403"/>
      <c r="U34" s="403"/>
    </row>
    <row r="35" spans="1:21" s="138" customFormat="1" ht="12.95" customHeight="1">
      <c r="A35" s="364">
        <v>27</v>
      </c>
      <c r="B35" s="365" t="s">
        <v>53</v>
      </c>
      <c r="C35" s="373" t="s">
        <v>107</v>
      </c>
      <c r="D35" s="72">
        <v>20289952615.240002</v>
      </c>
      <c r="E35" s="225">
        <v>4.7199999999999999E-2</v>
      </c>
      <c r="F35" s="78">
        <v>100</v>
      </c>
      <c r="G35" s="78">
        <v>100</v>
      </c>
      <c r="H35" s="258">
        <v>4.0800000000000003E-2</v>
      </c>
      <c r="I35" s="72">
        <v>20333897831.049999</v>
      </c>
      <c r="J35" s="223">
        <f t="shared" si="8"/>
        <v>3.381925051620082E-2</v>
      </c>
      <c r="K35" s="78">
        <v>100</v>
      </c>
      <c r="L35" s="78">
        <v>100</v>
      </c>
      <c r="M35" s="258">
        <v>4.2000000000000003E-2</v>
      </c>
      <c r="N35" s="86">
        <f t="shared" si="11"/>
        <v>2.1658609383340714E-3</v>
      </c>
      <c r="O35" s="86">
        <f t="shared" si="13"/>
        <v>0</v>
      </c>
      <c r="P35" s="265">
        <f t="shared" si="10"/>
        <v>1.1999999999999997E-3</v>
      </c>
      <c r="Q35" s="136"/>
      <c r="R35" s="170"/>
      <c r="S35" s="148"/>
    </row>
    <row r="36" spans="1:21" s="138" customFormat="1" ht="12.95" customHeight="1">
      <c r="A36" s="364">
        <v>28</v>
      </c>
      <c r="B36" s="365" t="s">
        <v>108</v>
      </c>
      <c r="C36" s="373" t="s">
        <v>110</v>
      </c>
      <c r="D36" s="72">
        <v>12030957800.52</v>
      </c>
      <c r="E36" s="225">
        <v>4.5100000000000001E-2</v>
      </c>
      <c r="F36" s="74">
        <v>100</v>
      </c>
      <c r="G36" s="74">
        <v>100</v>
      </c>
      <c r="H36" s="258">
        <v>4.3499999999999997E-2</v>
      </c>
      <c r="I36" s="72">
        <v>12177581322.52</v>
      </c>
      <c r="J36" s="223">
        <f t="shared" si="8"/>
        <v>2.0253700340661426E-2</v>
      </c>
      <c r="K36" s="74">
        <v>100</v>
      </c>
      <c r="L36" s="74">
        <v>100</v>
      </c>
      <c r="M36" s="258">
        <v>4.4299999999999999E-2</v>
      </c>
      <c r="N36" s="86">
        <f t="shared" si="11"/>
        <v>1.2187186126915236E-2</v>
      </c>
      <c r="O36" s="86">
        <f t="shared" si="13"/>
        <v>0</v>
      </c>
      <c r="P36" s="265">
        <f t="shared" si="10"/>
        <v>8.000000000000021E-4</v>
      </c>
      <c r="Q36" s="136"/>
      <c r="R36" s="170"/>
      <c r="S36" s="149"/>
    </row>
    <row r="37" spans="1:21" s="138" customFormat="1" ht="12.95" customHeight="1">
      <c r="A37" s="364">
        <v>29</v>
      </c>
      <c r="B37" s="365" t="s">
        <v>108</v>
      </c>
      <c r="C37" s="373" t="s">
        <v>109</v>
      </c>
      <c r="D37" s="72">
        <v>395692069.47000003</v>
      </c>
      <c r="E37" s="225">
        <v>5.2900000000000003E-2</v>
      </c>
      <c r="F37" s="74">
        <v>1000000</v>
      </c>
      <c r="G37" s="74">
        <v>1000000</v>
      </c>
      <c r="H37" s="258">
        <v>5.4899999999999997E-2</v>
      </c>
      <c r="I37" s="72">
        <v>396086264.80000001</v>
      </c>
      <c r="J37" s="223">
        <f t="shared" si="8"/>
        <v>6.5876895451115523E-4</v>
      </c>
      <c r="K37" s="74">
        <v>1000000</v>
      </c>
      <c r="L37" s="74">
        <v>1000000</v>
      </c>
      <c r="M37" s="258">
        <v>5.7700000000000001E-2</v>
      </c>
      <c r="N37" s="86">
        <f t="shared" si="11"/>
        <v>9.9621741352556924E-4</v>
      </c>
      <c r="O37" s="86">
        <f t="shared" si="13"/>
        <v>0</v>
      </c>
      <c r="P37" s="265">
        <f t="shared" si="10"/>
        <v>2.8000000000000039E-3</v>
      </c>
      <c r="Q37" s="136"/>
      <c r="R37" s="170"/>
      <c r="S37" s="148"/>
    </row>
    <row r="38" spans="1:21" s="138" customFormat="1" ht="12.95" customHeight="1">
      <c r="A38" s="364">
        <v>30</v>
      </c>
      <c r="B38" s="365" t="s">
        <v>118</v>
      </c>
      <c r="C38" s="373" t="s">
        <v>119</v>
      </c>
      <c r="D38" s="72">
        <v>5046963478.5100002</v>
      </c>
      <c r="E38" s="225">
        <v>6.3E-2</v>
      </c>
      <c r="F38" s="78">
        <v>1</v>
      </c>
      <c r="G38" s="78">
        <v>1</v>
      </c>
      <c r="H38" s="258">
        <v>5.11E-2</v>
      </c>
      <c r="I38" s="72">
        <v>5113850202.2700005</v>
      </c>
      <c r="J38" s="223">
        <f t="shared" si="8"/>
        <v>8.5053334353240827E-3</v>
      </c>
      <c r="K38" s="78">
        <v>1</v>
      </c>
      <c r="L38" s="78">
        <v>1</v>
      </c>
      <c r="M38" s="258">
        <v>4.9000000000000002E-2</v>
      </c>
      <c r="N38" s="86">
        <f t="shared" si="11"/>
        <v>1.3252864627375309E-2</v>
      </c>
      <c r="O38" s="86">
        <f t="shared" si="13"/>
        <v>0</v>
      </c>
      <c r="P38" s="265">
        <f t="shared" si="10"/>
        <v>-2.0999999999999977E-3</v>
      </c>
      <c r="Q38" s="136"/>
      <c r="R38" s="170"/>
      <c r="S38" s="148"/>
      <c r="T38" s="150"/>
    </row>
    <row r="39" spans="1:21" s="138" customFormat="1" ht="12.95" customHeight="1">
      <c r="A39" s="350">
        <v>31</v>
      </c>
      <c r="B39" s="262" t="s">
        <v>16</v>
      </c>
      <c r="C39" s="373" t="s">
        <v>124</v>
      </c>
      <c r="D39" s="72">
        <v>17348566843.380001</v>
      </c>
      <c r="E39" s="225">
        <v>5.9200000000000003E-2</v>
      </c>
      <c r="F39" s="78">
        <v>1</v>
      </c>
      <c r="G39" s="78">
        <v>1</v>
      </c>
      <c r="H39" s="258">
        <v>5.74E-2</v>
      </c>
      <c r="I39" s="72">
        <v>16453144077.42</v>
      </c>
      <c r="J39" s="223">
        <f t="shared" si="8"/>
        <v>2.7364797736110186E-2</v>
      </c>
      <c r="K39" s="78">
        <v>1</v>
      </c>
      <c r="L39" s="78">
        <v>1</v>
      </c>
      <c r="M39" s="258">
        <v>5.28E-2</v>
      </c>
      <c r="N39" s="86">
        <f t="shared" si="11"/>
        <v>-5.1613644749086765E-2</v>
      </c>
      <c r="O39" s="86">
        <f t="shared" si="13"/>
        <v>0</v>
      </c>
      <c r="P39" s="265">
        <f t="shared" si="10"/>
        <v>-4.5999999999999999E-3</v>
      </c>
      <c r="Q39" s="136"/>
      <c r="R39" s="181"/>
      <c r="S39" s="404"/>
      <c r="T39" s="214"/>
    </row>
    <row r="40" spans="1:21" s="138" customFormat="1" ht="12.95" customHeight="1">
      <c r="A40" s="364">
        <v>32</v>
      </c>
      <c r="B40" s="365" t="s">
        <v>65</v>
      </c>
      <c r="C40" s="373" t="s">
        <v>127</v>
      </c>
      <c r="D40" s="72">
        <v>595981002.37</v>
      </c>
      <c r="E40" s="225">
        <v>7.9600000000000004E-2</v>
      </c>
      <c r="F40" s="78">
        <v>100</v>
      </c>
      <c r="G40" s="78">
        <v>100</v>
      </c>
      <c r="H40" s="258">
        <v>8.5199999999999998E-2</v>
      </c>
      <c r="I40" s="72">
        <v>592240908.13</v>
      </c>
      <c r="J40" s="223">
        <f t="shared" si="8"/>
        <v>9.8501250495151545E-4</v>
      </c>
      <c r="K40" s="78">
        <v>100</v>
      </c>
      <c r="L40" s="78">
        <v>100</v>
      </c>
      <c r="M40" s="258">
        <v>8.5300000000000001E-2</v>
      </c>
      <c r="N40" s="135">
        <f t="shared" ref="N40:N51" si="14">((I40-D40)/D40)</f>
        <v>-6.2755259397984384E-3</v>
      </c>
      <c r="O40" s="135">
        <f t="shared" ref="O40:O51" si="15">((L40-G40)/G40)</f>
        <v>0</v>
      </c>
      <c r="P40" s="265">
        <f t="shared" si="10"/>
        <v>1.0000000000000286E-4</v>
      </c>
      <c r="Q40" s="136"/>
      <c r="R40" s="183"/>
      <c r="S40" s="404"/>
      <c r="T40" s="214"/>
    </row>
    <row r="41" spans="1:21" s="138" customFormat="1" ht="12.95" customHeight="1">
      <c r="A41" s="364">
        <v>33</v>
      </c>
      <c r="B41" s="365" t="s">
        <v>146</v>
      </c>
      <c r="C41" s="373" t="s">
        <v>134</v>
      </c>
      <c r="D41" s="72">
        <v>4267927130.0100002</v>
      </c>
      <c r="E41" s="225">
        <v>4.8399999999999999E-2</v>
      </c>
      <c r="F41" s="78">
        <v>1</v>
      </c>
      <c r="G41" s="78">
        <v>1</v>
      </c>
      <c r="H41" s="258">
        <v>4.8399999999999999E-2</v>
      </c>
      <c r="I41" s="72">
        <v>4135353477.5799999</v>
      </c>
      <c r="J41" s="223">
        <f t="shared" si="8"/>
        <v>6.8779019346581656E-3</v>
      </c>
      <c r="K41" s="78">
        <v>1</v>
      </c>
      <c r="L41" s="78">
        <v>1</v>
      </c>
      <c r="M41" s="258">
        <v>4.9399999999999999E-2</v>
      </c>
      <c r="N41" s="135">
        <f t="shared" si="14"/>
        <v>-3.1062773189777883E-2</v>
      </c>
      <c r="O41" s="135">
        <f t="shared" si="15"/>
        <v>0</v>
      </c>
      <c r="P41" s="265">
        <f t="shared" si="10"/>
        <v>1.0000000000000009E-3</v>
      </c>
      <c r="Q41" s="136"/>
      <c r="R41" s="174"/>
      <c r="S41" s="148"/>
    </row>
    <row r="42" spans="1:21" s="138" customFormat="1" ht="12.95" customHeight="1">
      <c r="A42" s="364">
        <v>34</v>
      </c>
      <c r="B42" s="365" t="s">
        <v>195</v>
      </c>
      <c r="C42" s="373" t="s">
        <v>135</v>
      </c>
      <c r="D42" s="72">
        <v>606729631.52999997</v>
      </c>
      <c r="E42" s="225">
        <v>4.9799999999999997E-2</v>
      </c>
      <c r="F42" s="78">
        <v>10</v>
      </c>
      <c r="G42" s="78">
        <v>10</v>
      </c>
      <c r="H42" s="258">
        <v>4.7399999999999998E-2</v>
      </c>
      <c r="I42" s="72">
        <v>599751076.54999995</v>
      </c>
      <c r="J42" s="223">
        <f t="shared" si="8"/>
        <v>9.9750338443390361E-4</v>
      </c>
      <c r="K42" s="78">
        <v>10</v>
      </c>
      <c r="L42" s="78">
        <v>10</v>
      </c>
      <c r="M42" s="258">
        <v>4.9399999999999999E-2</v>
      </c>
      <c r="N42" s="135">
        <f t="shared" si="14"/>
        <v>-1.1501918840525529E-2</v>
      </c>
      <c r="O42" s="86">
        <f t="shared" si="15"/>
        <v>0</v>
      </c>
      <c r="P42" s="265">
        <f t="shared" si="10"/>
        <v>2.0000000000000018E-3</v>
      </c>
      <c r="Q42" s="136"/>
      <c r="R42" s="170"/>
      <c r="S42" s="188"/>
      <c r="T42" s="214"/>
    </row>
    <row r="43" spans="1:21" s="138" customFormat="1" ht="12.95" customHeight="1">
      <c r="A43" s="364">
        <v>35</v>
      </c>
      <c r="B43" s="365" t="s">
        <v>43</v>
      </c>
      <c r="C43" s="373" t="s">
        <v>145</v>
      </c>
      <c r="D43" s="72">
        <v>610542842</v>
      </c>
      <c r="E43" s="225">
        <v>2.2200000000000001E-2</v>
      </c>
      <c r="F43" s="78">
        <v>1</v>
      </c>
      <c r="G43" s="78">
        <v>1</v>
      </c>
      <c r="H43" s="258">
        <v>5.2200000000000003E-2</v>
      </c>
      <c r="I43" s="72">
        <v>611094551.14999998</v>
      </c>
      <c r="J43" s="223">
        <f t="shared" si="8"/>
        <v>1.0163698020980937E-3</v>
      </c>
      <c r="K43" s="78">
        <v>1</v>
      </c>
      <c r="L43" s="78">
        <v>1</v>
      </c>
      <c r="M43" s="258">
        <v>5.45E-2</v>
      </c>
      <c r="N43" s="86">
        <f t="shared" si="14"/>
        <v>9.0363707842794783E-4</v>
      </c>
      <c r="O43" s="86">
        <f t="shared" si="15"/>
        <v>0</v>
      </c>
      <c r="P43" s="265">
        <f t="shared" si="10"/>
        <v>2.2999999999999965E-3</v>
      </c>
      <c r="Q43" s="136"/>
      <c r="R43" s="170"/>
      <c r="S43" s="188"/>
      <c r="T43" s="214"/>
    </row>
    <row r="44" spans="1:21" s="138" customFormat="1" ht="12.95" customHeight="1">
      <c r="A44" s="364">
        <v>36</v>
      </c>
      <c r="B44" s="365" t="s">
        <v>10</v>
      </c>
      <c r="C44" s="373" t="s">
        <v>183</v>
      </c>
      <c r="D44" s="72">
        <v>6009057745.6899996</v>
      </c>
      <c r="E44" s="225">
        <v>6.1269999999999998E-2</v>
      </c>
      <c r="F44" s="78">
        <v>100</v>
      </c>
      <c r="G44" s="78">
        <v>100</v>
      </c>
      <c r="H44" s="258">
        <v>5.9830000000000001E-2</v>
      </c>
      <c r="I44" s="72">
        <v>6012005194.1899996</v>
      </c>
      <c r="J44" s="223">
        <f t="shared" si="8"/>
        <v>9.9991409151539475E-3</v>
      </c>
      <c r="K44" s="78">
        <v>100</v>
      </c>
      <c r="L44" s="78">
        <v>100</v>
      </c>
      <c r="M44" s="258">
        <v>6.1249999999999999E-2</v>
      </c>
      <c r="N44" s="86">
        <f t="shared" si="14"/>
        <v>4.9050094453062282E-4</v>
      </c>
      <c r="O44" s="86">
        <f t="shared" si="15"/>
        <v>0</v>
      </c>
      <c r="P44" s="265">
        <f t="shared" si="10"/>
        <v>1.4199999999999977E-3</v>
      </c>
      <c r="Q44" s="136"/>
      <c r="R44" s="170"/>
      <c r="S44" s="148"/>
    </row>
    <row r="45" spans="1:21" s="138" customFormat="1" ht="12.95" customHeight="1">
      <c r="A45" s="364">
        <v>37</v>
      </c>
      <c r="B45" s="365" t="s">
        <v>147</v>
      </c>
      <c r="C45" s="373" t="s">
        <v>148</v>
      </c>
      <c r="D45" s="72">
        <v>303256759.33999997</v>
      </c>
      <c r="E45" s="225">
        <v>7.0000000000000007E-2</v>
      </c>
      <c r="F45" s="78">
        <v>1</v>
      </c>
      <c r="G45" s="78">
        <v>1</v>
      </c>
      <c r="H45" s="258">
        <v>5.4699999999999999E-2</v>
      </c>
      <c r="I45" s="72">
        <v>301061074.52999997</v>
      </c>
      <c r="J45" s="223">
        <f t="shared" si="8"/>
        <v>5.007234709647853E-4</v>
      </c>
      <c r="K45" s="78">
        <v>1</v>
      </c>
      <c r="L45" s="78">
        <v>1</v>
      </c>
      <c r="M45" s="258">
        <v>5.0500000000000003E-2</v>
      </c>
      <c r="N45" s="86">
        <f t="shared" si="14"/>
        <v>-7.2403491179508514E-3</v>
      </c>
      <c r="O45" s="86">
        <f t="shared" si="15"/>
        <v>0</v>
      </c>
      <c r="P45" s="265">
        <f t="shared" si="10"/>
        <v>-4.1999999999999954E-3</v>
      </c>
      <c r="Q45" s="136"/>
      <c r="R45" s="170"/>
      <c r="S45" s="148"/>
    </row>
    <row r="46" spans="1:21" s="138" customFormat="1" ht="12.95" customHeight="1">
      <c r="A46" s="364">
        <v>38</v>
      </c>
      <c r="B46" s="365" t="s">
        <v>149</v>
      </c>
      <c r="C46" s="373" t="s">
        <v>151</v>
      </c>
      <c r="D46" s="72">
        <v>416891425.86000001</v>
      </c>
      <c r="E46" s="225">
        <v>2.0000000000000001E-4</v>
      </c>
      <c r="F46" s="78">
        <v>100</v>
      </c>
      <c r="G46" s="78">
        <v>100</v>
      </c>
      <c r="H46" s="258">
        <v>1.08E-4</v>
      </c>
      <c r="I46" s="72">
        <v>423015560.41000003</v>
      </c>
      <c r="J46" s="223">
        <f t="shared" si="8"/>
        <v>7.0355764195448106E-4</v>
      </c>
      <c r="K46" s="78">
        <v>100</v>
      </c>
      <c r="L46" s="78">
        <v>100</v>
      </c>
      <c r="M46" s="258">
        <v>3.5700000000000003E-2</v>
      </c>
      <c r="N46" s="86">
        <f t="shared" si="14"/>
        <v>1.46899988105215E-2</v>
      </c>
      <c r="O46" s="86">
        <f t="shared" si="15"/>
        <v>0</v>
      </c>
      <c r="P46" s="265">
        <f t="shared" si="10"/>
        <v>3.5592000000000006E-2</v>
      </c>
      <c r="Q46" s="136"/>
      <c r="R46" s="181"/>
      <c r="S46" s="148"/>
    </row>
    <row r="47" spans="1:21" s="138" customFormat="1" ht="12.95" customHeight="1">
      <c r="A47" s="364">
        <v>39</v>
      </c>
      <c r="B47" s="365" t="s">
        <v>163</v>
      </c>
      <c r="C47" s="373" t="s">
        <v>164</v>
      </c>
      <c r="D47" s="72">
        <v>122598375.37</v>
      </c>
      <c r="E47" s="225">
        <v>5.3145060299999998E-2</v>
      </c>
      <c r="F47" s="78">
        <v>1</v>
      </c>
      <c r="G47" s="78">
        <v>1</v>
      </c>
      <c r="H47" s="258">
        <v>8.5017077900000002E-2</v>
      </c>
      <c r="I47" s="72">
        <v>122806973.77</v>
      </c>
      <c r="J47" s="223">
        <f t="shared" si="8"/>
        <v>2.0425202514404828E-4</v>
      </c>
      <c r="K47" s="78">
        <v>1</v>
      </c>
      <c r="L47" s="78">
        <v>1</v>
      </c>
      <c r="M47" s="258">
        <v>9.0123434200000005E-2</v>
      </c>
      <c r="N47" s="86">
        <f t="shared" si="14"/>
        <v>1.7014776857396708E-3</v>
      </c>
      <c r="O47" s="86">
        <f t="shared" si="15"/>
        <v>0</v>
      </c>
      <c r="P47" s="265">
        <f t="shared" si="10"/>
        <v>5.1063563000000034E-3</v>
      </c>
      <c r="Q47" s="136"/>
      <c r="R47" s="181"/>
      <c r="S47" s="148"/>
    </row>
    <row r="48" spans="1:21" s="138" customFormat="1" ht="12.95" customHeight="1">
      <c r="A48" s="364">
        <v>40</v>
      </c>
      <c r="B48" s="365" t="s">
        <v>117</v>
      </c>
      <c r="C48" s="373" t="s">
        <v>173</v>
      </c>
      <c r="D48" s="72">
        <v>1382707481.96</v>
      </c>
      <c r="E48" s="225">
        <v>6.4199999999999993E-2</v>
      </c>
      <c r="F48" s="78">
        <v>1</v>
      </c>
      <c r="G48" s="78">
        <v>1</v>
      </c>
      <c r="H48" s="258">
        <v>5.4800000000000001E-2</v>
      </c>
      <c r="I48" s="72">
        <v>1383266452.0599999</v>
      </c>
      <c r="J48" s="223">
        <f t="shared" si="8"/>
        <v>2.3006427523914511E-3</v>
      </c>
      <c r="K48" s="78">
        <v>1</v>
      </c>
      <c r="L48" s="78">
        <v>1</v>
      </c>
      <c r="M48" s="258">
        <v>5.4399999999999997E-2</v>
      </c>
      <c r="N48" s="86">
        <f t="shared" si="14"/>
        <v>4.042576664209263E-4</v>
      </c>
      <c r="O48" s="86">
        <f t="shared" si="15"/>
        <v>0</v>
      </c>
      <c r="P48" s="265">
        <f t="shared" si="10"/>
        <v>-4.0000000000000452E-4</v>
      </c>
      <c r="Q48" s="136"/>
      <c r="R48" s="170"/>
      <c r="S48" s="148"/>
    </row>
    <row r="49" spans="1:21" s="138" customFormat="1" ht="12.95" customHeight="1">
      <c r="A49" s="364">
        <v>41</v>
      </c>
      <c r="B49" s="365" t="s">
        <v>175</v>
      </c>
      <c r="C49" s="373" t="s">
        <v>178</v>
      </c>
      <c r="D49" s="72">
        <v>150811191.65000001</v>
      </c>
      <c r="E49" s="225">
        <v>2.9985000000000001E-2</v>
      </c>
      <c r="F49" s="78">
        <v>1</v>
      </c>
      <c r="G49" s="78">
        <v>1</v>
      </c>
      <c r="H49" s="258">
        <v>3.2078000000000002E-2</v>
      </c>
      <c r="I49" s="72">
        <v>150570697.50999999</v>
      </c>
      <c r="J49" s="223">
        <f t="shared" si="8"/>
        <v>2.5042852982736934E-4</v>
      </c>
      <c r="K49" s="78">
        <v>1</v>
      </c>
      <c r="L49" s="78">
        <v>1</v>
      </c>
      <c r="M49" s="258">
        <v>2.2308999999999999E-2</v>
      </c>
      <c r="N49" s="86">
        <f t="shared" si="14"/>
        <v>-1.5946703780323553E-3</v>
      </c>
      <c r="O49" s="86">
        <f t="shared" si="15"/>
        <v>0</v>
      </c>
      <c r="P49" s="265">
        <f t="shared" si="10"/>
        <v>-9.7690000000000034E-3</v>
      </c>
      <c r="Q49" s="136"/>
      <c r="R49" s="170"/>
      <c r="S49" s="148"/>
    </row>
    <row r="50" spans="1:21" s="138" customFormat="1" ht="12.95" customHeight="1">
      <c r="A50" s="364">
        <v>42</v>
      </c>
      <c r="B50" s="365" t="s">
        <v>188</v>
      </c>
      <c r="C50" s="373" t="s">
        <v>189</v>
      </c>
      <c r="D50" s="72">
        <v>969518794.95000005</v>
      </c>
      <c r="E50" s="225">
        <v>9.0300000000000005E-2</v>
      </c>
      <c r="F50" s="78">
        <v>1</v>
      </c>
      <c r="G50" s="78">
        <v>1</v>
      </c>
      <c r="H50" s="258">
        <v>7.9799999999999996E-2</v>
      </c>
      <c r="I50" s="72">
        <v>983144603.54999995</v>
      </c>
      <c r="J50" s="223">
        <f t="shared" si="8"/>
        <v>1.6351618325895498E-3</v>
      </c>
      <c r="K50" s="78">
        <v>1</v>
      </c>
      <c r="L50" s="78">
        <v>1</v>
      </c>
      <c r="M50" s="258">
        <v>7.6700000000000004E-2</v>
      </c>
      <c r="N50" s="86">
        <f t="shared" si="14"/>
        <v>1.4054197475050099E-2</v>
      </c>
      <c r="O50" s="86">
        <f t="shared" si="15"/>
        <v>0</v>
      </c>
      <c r="P50" s="265">
        <f t="shared" si="10"/>
        <v>-3.0999999999999917E-3</v>
      </c>
      <c r="Q50" s="136"/>
      <c r="R50" s="111"/>
      <c r="S50" s="148"/>
    </row>
    <row r="51" spans="1:21" s="138" customFormat="1" ht="12.95" customHeight="1">
      <c r="A51" s="364">
        <v>43</v>
      </c>
      <c r="B51" s="365" t="s">
        <v>198</v>
      </c>
      <c r="C51" s="373" t="s">
        <v>199</v>
      </c>
      <c r="D51" s="72">
        <v>6658082.2000000002</v>
      </c>
      <c r="E51" s="225">
        <v>3.7000000000000002E-3</v>
      </c>
      <c r="F51" s="78">
        <v>100</v>
      </c>
      <c r="G51" s="78">
        <v>100</v>
      </c>
      <c r="H51" s="258">
        <v>3.0000000000000001E-3</v>
      </c>
      <c r="I51" s="72">
        <v>6658444.9000000004</v>
      </c>
      <c r="J51" s="223">
        <f t="shared" si="8"/>
        <v>1.1074296624898097E-5</v>
      </c>
      <c r="K51" s="78">
        <v>100</v>
      </c>
      <c r="L51" s="78">
        <v>100</v>
      </c>
      <c r="M51" s="258">
        <v>2.8999999999999998E-3</v>
      </c>
      <c r="N51" s="86">
        <f t="shared" si="14"/>
        <v>5.44751460112923E-5</v>
      </c>
      <c r="O51" s="86">
        <f t="shared" si="15"/>
        <v>0</v>
      </c>
      <c r="P51" s="265">
        <f t="shared" si="10"/>
        <v>-1.0000000000000026E-4</v>
      </c>
      <c r="Q51" s="136"/>
      <c r="S51" s="148"/>
    </row>
    <row r="52" spans="1:21" s="138" customFormat="1" ht="12.95" customHeight="1">
      <c r="A52" s="364">
        <v>44</v>
      </c>
      <c r="B52" s="365" t="s">
        <v>192</v>
      </c>
      <c r="C52" s="373" t="s">
        <v>208</v>
      </c>
      <c r="D52" s="72">
        <v>1188574936.27</v>
      </c>
      <c r="E52" s="225">
        <v>7.8700000000000006E-2</v>
      </c>
      <c r="F52" s="78">
        <v>100</v>
      </c>
      <c r="G52" s="78">
        <v>100</v>
      </c>
      <c r="H52" s="258">
        <v>0.08</v>
      </c>
      <c r="I52" s="72">
        <v>1179758197.5</v>
      </c>
      <c r="J52" s="223">
        <f t="shared" si="8"/>
        <v>1.962168707706827E-3</v>
      </c>
      <c r="K52" s="78">
        <v>100</v>
      </c>
      <c r="L52" s="78">
        <v>100</v>
      </c>
      <c r="M52" s="258">
        <v>8.0199999999999994E-2</v>
      </c>
      <c r="N52" s="86">
        <f>((I52-D52)/D52)</f>
        <v>-7.4179073619613546E-3</v>
      </c>
      <c r="O52" s="86">
        <f>((L52-G52)/G52)</f>
        <v>0</v>
      </c>
      <c r="P52" s="265">
        <f t="shared" si="10"/>
        <v>1.9999999999999185E-4</v>
      </c>
      <c r="Q52" s="136"/>
      <c r="R52" s="189"/>
      <c r="S52" s="148"/>
    </row>
    <row r="53" spans="1:21" s="138" customFormat="1" ht="12.95" customHeight="1">
      <c r="A53" s="247"/>
      <c r="B53" s="133"/>
      <c r="C53" s="303" t="s">
        <v>47</v>
      </c>
      <c r="D53" s="84">
        <f>SUM(D24:D52)</f>
        <v>609635917973.14001</v>
      </c>
      <c r="E53" s="323">
        <f>(D53/$D$159)</f>
        <v>0.42505484690994294</v>
      </c>
      <c r="F53" s="325"/>
      <c r="G53" s="79"/>
      <c r="H53" s="339"/>
      <c r="I53" s="84">
        <f>SUM(I24:I52)</f>
        <v>601252172081.96912</v>
      </c>
      <c r="J53" s="323">
        <f>(I53/$I$159)</f>
        <v>0.42685916666873625</v>
      </c>
      <c r="K53" s="325"/>
      <c r="L53" s="79"/>
      <c r="M53" s="343"/>
      <c r="N53" s="327">
        <f t="shared" si="11"/>
        <v>-1.3752053716002145E-2</v>
      </c>
      <c r="O53" s="327"/>
      <c r="P53" s="328">
        <f t="shared" si="10"/>
        <v>0</v>
      </c>
      <c r="Q53" s="136"/>
    </row>
    <row r="54" spans="1:21" s="138" customFormat="1" ht="4.5" customHeight="1">
      <c r="A54" s="394"/>
      <c r="B54" s="395"/>
      <c r="C54" s="395"/>
      <c r="D54" s="395"/>
      <c r="E54" s="395"/>
      <c r="F54" s="395"/>
      <c r="G54" s="395"/>
      <c r="H54" s="395"/>
      <c r="I54" s="395"/>
      <c r="J54" s="395"/>
      <c r="K54" s="395"/>
      <c r="L54" s="395"/>
      <c r="M54" s="395"/>
      <c r="N54" s="395"/>
      <c r="O54" s="395"/>
      <c r="P54" s="396"/>
      <c r="Q54" s="136"/>
    </row>
    <row r="55" spans="1:21" s="138" customFormat="1" ht="12.95" customHeight="1">
      <c r="A55" s="376" t="s">
        <v>215</v>
      </c>
      <c r="B55" s="377"/>
      <c r="C55" s="377"/>
      <c r="D55" s="377"/>
      <c r="E55" s="377"/>
      <c r="F55" s="377"/>
      <c r="G55" s="377"/>
      <c r="H55" s="377"/>
      <c r="I55" s="377"/>
      <c r="J55" s="377"/>
      <c r="K55" s="377"/>
      <c r="L55" s="377"/>
      <c r="M55" s="377"/>
      <c r="N55" s="377"/>
      <c r="O55" s="377"/>
      <c r="P55" s="378"/>
      <c r="Q55" s="136"/>
      <c r="T55" s="150"/>
      <c r="U55" s="151"/>
    </row>
    <row r="56" spans="1:21" s="138" customFormat="1" ht="12.95" customHeight="1">
      <c r="A56" s="364">
        <v>45</v>
      </c>
      <c r="B56" s="365" t="s">
        <v>6</v>
      </c>
      <c r="C56" s="373" t="s">
        <v>21</v>
      </c>
      <c r="D56" s="80">
        <v>64820147827.57</v>
      </c>
      <c r="E56" s="223">
        <f>(D56/$D$85)</f>
        <v>0.15308788283747776</v>
      </c>
      <c r="F56" s="81">
        <v>238.9</v>
      </c>
      <c r="G56" s="81">
        <v>238.9</v>
      </c>
      <c r="H56" s="258">
        <v>3.39E-2</v>
      </c>
      <c r="I56" s="80">
        <v>64545339011.790001</v>
      </c>
      <c r="J56" s="223">
        <f>(I56/$I$85)</f>
        <v>0.15651211071314591</v>
      </c>
      <c r="K56" s="81">
        <v>239.05</v>
      </c>
      <c r="L56" s="81">
        <v>239.05</v>
      </c>
      <c r="M56" s="258">
        <v>3.4000000000000002E-2</v>
      </c>
      <c r="N56" s="86">
        <f>((I56-D56)/D56)</f>
        <v>-4.239558609323537E-3</v>
      </c>
      <c r="O56" s="86">
        <f>((L56-G56)/G56)</f>
        <v>6.2787777312685506E-4</v>
      </c>
      <c r="P56" s="265">
        <f t="shared" ref="P56:P85" si="16">M56-H56</f>
        <v>1.0000000000000286E-4</v>
      </c>
      <c r="Q56" s="136"/>
      <c r="R56" s="170"/>
    </row>
    <row r="57" spans="1:21" s="138" customFormat="1" ht="12.95" customHeight="1">
      <c r="A57" s="364">
        <v>46</v>
      </c>
      <c r="B57" s="365" t="s">
        <v>65</v>
      </c>
      <c r="C57" s="373" t="s">
        <v>22</v>
      </c>
      <c r="D57" s="80">
        <v>1368025694.24</v>
      </c>
      <c r="E57" s="223">
        <f t="shared" ref="E57:E83" si="17">(D57/$D$85)</f>
        <v>3.2309114406153219E-3</v>
      </c>
      <c r="F57" s="81">
        <v>318.2124</v>
      </c>
      <c r="G57" s="81">
        <v>318.2124</v>
      </c>
      <c r="H57" s="258">
        <v>0.108</v>
      </c>
      <c r="I57" s="80">
        <v>1370543721.3499999</v>
      </c>
      <c r="J57" s="223">
        <f t="shared" ref="J57:J62" si="18">(I57/$I$85)</f>
        <v>3.3233490432818995E-3</v>
      </c>
      <c r="K57" s="81">
        <v>318.79809999999998</v>
      </c>
      <c r="L57" s="81">
        <v>318.79809999999998</v>
      </c>
      <c r="M57" s="258">
        <v>0.108</v>
      </c>
      <c r="N57" s="135">
        <f>((I57-D57)/D57)</f>
        <v>1.8406285207960022E-3</v>
      </c>
      <c r="O57" s="135">
        <f>((L57-G57)/G57)</f>
        <v>1.8405945211436587E-3</v>
      </c>
      <c r="P57" s="265">
        <f t="shared" si="16"/>
        <v>0</v>
      </c>
      <c r="Q57" s="136"/>
      <c r="R57" s="170"/>
      <c r="S57" s="152"/>
    </row>
    <row r="58" spans="1:21" s="138" customFormat="1" ht="12.95" customHeight="1">
      <c r="A58" s="364">
        <v>47</v>
      </c>
      <c r="B58" s="365" t="s">
        <v>205</v>
      </c>
      <c r="C58" s="373" t="s">
        <v>213</v>
      </c>
      <c r="D58" s="80">
        <v>65187465853.209999</v>
      </c>
      <c r="E58" s="223">
        <f t="shared" si="17"/>
        <v>0.15395538994379993</v>
      </c>
      <c r="F58" s="351">
        <v>1458.22</v>
      </c>
      <c r="G58" s="80">
        <v>1458.22</v>
      </c>
      <c r="H58" s="258">
        <v>0.1041</v>
      </c>
      <c r="I58" s="80">
        <v>65380453295.040001</v>
      </c>
      <c r="J58" s="223">
        <f t="shared" si="18"/>
        <v>0.15853712911353385</v>
      </c>
      <c r="K58" s="351">
        <v>1460.71</v>
      </c>
      <c r="L58" s="80">
        <v>1460.71</v>
      </c>
      <c r="M58" s="258">
        <v>0.1036</v>
      </c>
      <c r="N58" s="86">
        <f>((I58-D58)/D58)</f>
        <v>2.9604992202730126E-3</v>
      </c>
      <c r="O58" s="86">
        <f>((L58-G58)/G58)</f>
        <v>1.7075612733332482E-3</v>
      </c>
      <c r="P58" s="265">
        <f t="shared" si="16"/>
        <v>-5.0000000000000044E-4</v>
      </c>
      <c r="Q58" s="136"/>
      <c r="R58" s="170"/>
      <c r="S58" s="153"/>
      <c r="T58" s="146"/>
    </row>
    <row r="59" spans="1:21" s="154" customFormat="1" ht="12.95" customHeight="1">
      <c r="A59" s="364">
        <v>48</v>
      </c>
      <c r="B59" s="365" t="s">
        <v>188</v>
      </c>
      <c r="C59" s="373" t="s">
        <v>190</v>
      </c>
      <c r="D59" s="80">
        <v>640866572.73000002</v>
      </c>
      <c r="E59" s="223">
        <f t="shared" si="17"/>
        <v>1.5135557398222631E-3</v>
      </c>
      <c r="F59" s="351">
        <v>1.0441</v>
      </c>
      <c r="G59" s="351">
        <v>1.0441</v>
      </c>
      <c r="H59" s="258">
        <v>0.11509999999999999</v>
      </c>
      <c r="I59" s="80">
        <v>641632569.45000005</v>
      </c>
      <c r="J59" s="223">
        <f t="shared" si="18"/>
        <v>1.5558562288839344E-3</v>
      </c>
      <c r="K59" s="351">
        <v>1.0452999999999999</v>
      </c>
      <c r="L59" s="351">
        <v>1.0452999999999999</v>
      </c>
      <c r="M59" s="258">
        <v>5.9900000000000002E-2</v>
      </c>
      <c r="N59" s="86">
        <f>(I59/D59)/D59</f>
        <v>1.5622522598046768E-9</v>
      </c>
      <c r="O59" s="86">
        <f>(L59-G59)/G59</f>
        <v>1.1493151996933894E-3</v>
      </c>
      <c r="P59" s="265">
        <f t="shared" si="16"/>
        <v>-5.5199999999999992E-2</v>
      </c>
      <c r="Q59" s="136"/>
      <c r="R59" s="181"/>
      <c r="S59" s="190"/>
    </row>
    <row r="60" spans="1:21" s="138" customFormat="1" ht="12.95" customHeight="1">
      <c r="A60" s="364">
        <v>49</v>
      </c>
      <c r="B60" s="365" t="s">
        <v>10</v>
      </c>
      <c r="C60" s="373" t="s">
        <v>23</v>
      </c>
      <c r="D60" s="80">
        <v>2902151499.4699998</v>
      </c>
      <c r="E60" s="223">
        <f t="shared" si="17"/>
        <v>6.8541069963204563E-3</v>
      </c>
      <c r="F60" s="80">
        <v>3559.94</v>
      </c>
      <c r="G60" s="80">
        <v>3559.94</v>
      </c>
      <c r="H60" s="258">
        <v>6.2571399999999999E-2</v>
      </c>
      <c r="I60" s="80">
        <v>2903708527.77</v>
      </c>
      <c r="J60" s="223">
        <f t="shared" si="18"/>
        <v>7.0410281754664022E-3</v>
      </c>
      <c r="K60" s="80">
        <v>3564.24</v>
      </c>
      <c r="L60" s="80">
        <v>3564.24</v>
      </c>
      <c r="M60" s="258">
        <v>6.2661999999999995E-2</v>
      </c>
      <c r="N60" s="86">
        <f t="shared" ref="N60:N68" si="19">((I60-D60)/D60)</f>
        <v>5.3650827680241377E-4</v>
      </c>
      <c r="O60" s="86">
        <f t="shared" ref="O60:O75" si="20">((L60-G60)/G60)</f>
        <v>1.2078855261604766E-3</v>
      </c>
      <c r="P60" s="265">
        <f t="shared" si="16"/>
        <v>9.0599999999996239E-5</v>
      </c>
      <c r="Q60" s="136"/>
      <c r="R60" s="170"/>
      <c r="S60" s="157"/>
      <c r="T60" s="157"/>
    </row>
    <row r="61" spans="1:21" s="138" customFormat="1" ht="12.95" customHeight="1">
      <c r="A61" s="364">
        <v>50</v>
      </c>
      <c r="B61" s="365" t="s">
        <v>46</v>
      </c>
      <c r="C61" s="373" t="s">
        <v>171</v>
      </c>
      <c r="D61" s="80">
        <v>118598011352.31</v>
      </c>
      <c r="E61" s="223">
        <f t="shared" si="17"/>
        <v>0.28009683833115268</v>
      </c>
      <c r="F61" s="80">
        <v>2.0114000000000001</v>
      </c>
      <c r="G61" s="80">
        <v>2.0114000000000001</v>
      </c>
      <c r="H61" s="258">
        <v>2.7900000000000001E-2</v>
      </c>
      <c r="I61" s="80">
        <v>107138694811.52</v>
      </c>
      <c r="J61" s="223">
        <f t="shared" si="18"/>
        <v>0.25979417756159889</v>
      </c>
      <c r="K61" s="80">
        <v>1.8849</v>
      </c>
      <c r="L61" s="80">
        <v>1.8849</v>
      </c>
      <c r="M61" s="258">
        <v>2.9100000000000001E-2</v>
      </c>
      <c r="N61" s="135">
        <f t="shared" si="19"/>
        <v>-9.6623176140354344E-2</v>
      </c>
      <c r="O61" s="135">
        <f t="shared" si="20"/>
        <v>-6.2891518345431066E-2</v>
      </c>
      <c r="P61" s="265">
        <f t="shared" si="16"/>
        <v>1.1999999999999997E-3</v>
      </c>
      <c r="Q61" s="136"/>
      <c r="R61" s="170"/>
      <c r="S61" s="157"/>
      <c r="T61" s="157"/>
    </row>
    <row r="62" spans="1:21" s="138" customFormat="1" ht="12.95" customHeight="1">
      <c r="A62" s="364">
        <v>51</v>
      </c>
      <c r="B62" s="365" t="s">
        <v>53</v>
      </c>
      <c r="C62" s="373" t="s">
        <v>55</v>
      </c>
      <c r="D62" s="80">
        <v>9970242512.6800003</v>
      </c>
      <c r="E62" s="223">
        <f t="shared" si="17"/>
        <v>2.3547050859905685E-2</v>
      </c>
      <c r="F62" s="81">
        <v>1</v>
      </c>
      <c r="G62" s="81">
        <v>1</v>
      </c>
      <c r="H62" s="258">
        <v>4.4999999999999998E-2</v>
      </c>
      <c r="I62" s="80">
        <v>9970662296.7900009</v>
      </c>
      <c r="J62" s="223">
        <f t="shared" si="18"/>
        <v>2.4177259352430334E-2</v>
      </c>
      <c r="K62" s="81">
        <v>1</v>
      </c>
      <c r="L62" s="81">
        <v>1</v>
      </c>
      <c r="M62" s="258">
        <v>4.4999999999999998E-2</v>
      </c>
      <c r="N62" s="86">
        <f t="shared" si="19"/>
        <v>4.210370103502853E-5</v>
      </c>
      <c r="O62" s="86">
        <f t="shared" si="20"/>
        <v>0</v>
      </c>
      <c r="P62" s="265">
        <f t="shared" si="16"/>
        <v>0</v>
      </c>
      <c r="Q62" s="136"/>
      <c r="R62" s="170"/>
      <c r="S62" s="192"/>
      <c r="T62" s="157"/>
    </row>
    <row r="63" spans="1:21" s="138" customFormat="1" ht="12" customHeight="1">
      <c r="A63" s="350">
        <v>52</v>
      </c>
      <c r="B63" s="262" t="s">
        <v>16</v>
      </c>
      <c r="C63" s="373" t="s">
        <v>24</v>
      </c>
      <c r="D63" s="80">
        <v>4034992753.9499998</v>
      </c>
      <c r="E63" s="223">
        <f t="shared" si="17"/>
        <v>9.529575582116135E-3</v>
      </c>
      <c r="F63" s="81">
        <v>22.648700000000002</v>
      </c>
      <c r="G63" s="81">
        <v>22.648700000000002</v>
      </c>
      <c r="H63" s="258">
        <v>3.1699999999999999E-2</v>
      </c>
      <c r="I63" s="80">
        <v>4036308647.6399999</v>
      </c>
      <c r="J63" s="223">
        <f>(I63/$I$85)</f>
        <v>9.7874020898157561E-3</v>
      </c>
      <c r="K63" s="81">
        <v>22.672999999999998</v>
      </c>
      <c r="L63" s="81">
        <v>22.672999999999998</v>
      </c>
      <c r="M63" s="258">
        <v>3.2800000000000003E-2</v>
      </c>
      <c r="N63" s="86">
        <f t="shared" si="19"/>
        <v>3.261204592528404E-4</v>
      </c>
      <c r="O63" s="86">
        <f t="shared" si="20"/>
        <v>1.0729092619000938E-3</v>
      </c>
      <c r="P63" s="265">
        <f t="shared" si="16"/>
        <v>1.1000000000000038E-3</v>
      </c>
      <c r="Q63" s="136"/>
      <c r="R63" s="174"/>
      <c r="S63" s="212"/>
      <c r="T63" s="193"/>
    </row>
    <row r="64" spans="1:21" s="138" customFormat="1" ht="12.95" customHeight="1">
      <c r="A64" s="364">
        <v>53</v>
      </c>
      <c r="B64" s="365" t="s">
        <v>113</v>
      </c>
      <c r="C64" s="373" t="s">
        <v>116</v>
      </c>
      <c r="D64" s="80">
        <v>461034043.27999997</v>
      </c>
      <c r="E64" s="223">
        <f t="shared" si="17"/>
        <v>1.0888393187483288E-3</v>
      </c>
      <c r="F64" s="81">
        <v>2.1208</v>
      </c>
      <c r="G64" s="81">
        <v>2.1208</v>
      </c>
      <c r="H64" s="258">
        <v>9.8500000000000004E-2</v>
      </c>
      <c r="I64" s="80">
        <v>461021868.48000002</v>
      </c>
      <c r="J64" s="223">
        <f>(I64/$I$85)</f>
        <v>1.1179042023087532E-3</v>
      </c>
      <c r="K64" s="81">
        <v>2.1208</v>
      </c>
      <c r="L64" s="81">
        <v>2.1208</v>
      </c>
      <c r="M64" s="258">
        <v>4.1399999999999999E-2</v>
      </c>
      <c r="N64" s="135">
        <f t="shared" si="19"/>
        <v>-2.6407594357534658E-5</v>
      </c>
      <c r="O64" s="135">
        <f t="shared" si="20"/>
        <v>0</v>
      </c>
      <c r="P64" s="265">
        <f t="shared" si="16"/>
        <v>-5.7100000000000005E-2</v>
      </c>
      <c r="Q64" s="136"/>
      <c r="R64" s="181"/>
      <c r="S64" s="214"/>
      <c r="T64" s="194"/>
      <c r="U64" s="212"/>
    </row>
    <row r="65" spans="1:21" s="138" customFormat="1" ht="12.95" customHeight="1">
      <c r="A65" s="364">
        <v>54</v>
      </c>
      <c r="B65" s="365" t="s">
        <v>6</v>
      </c>
      <c r="C65" s="373" t="s">
        <v>71</v>
      </c>
      <c r="D65" s="80">
        <v>22463032995.759998</v>
      </c>
      <c r="E65" s="223">
        <f t="shared" si="17"/>
        <v>5.305168653081456E-2</v>
      </c>
      <c r="F65" s="81">
        <v>320.49</v>
      </c>
      <c r="G65" s="81">
        <v>320.5</v>
      </c>
      <c r="H65" s="258">
        <v>5.5300000000000002E-2</v>
      </c>
      <c r="I65" s="80">
        <v>22563067710.009998</v>
      </c>
      <c r="J65" s="223">
        <f>(I65/$I$85)</f>
        <v>5.4711825912204748E-2</v>
      </c>
      <c r="K65" s="81">
        <v>320.83999999999997</v>
      </c>
      <c r="L65" s="81">
        <v>320.85000000000002</v>
      </c>
      <c r="M65" s="258">
        <v>5.5399999999999998E-2</v>
      </c>
      <c r="N65" s="86">
        <f t="shared" si="19"/>
        <v>4.4533039803165498E-3</v>
      </c>
      <c r="O65" s="86">
        <f t="shared" si="20"/>
        <v>1.0920436817473409E-3</v>
      </c>
      <c r="P65" s="265">
        <f t="shared" si="16"/>
        <v>9.9999999999995925E-5</v>
      </c>
      <c r="Q65" s="136"/>
      <c r="R65" s="170"/>
      <c r="S65" s="157"/>
      <c r="T65" s="194"/>
      <c r="U65" s="212"/>
    </row>
    <row r="66" spans="1:21" s="138" customFormat="1" ht="12.95" customHeight="1">
      <c r="A66" s="364">
        <v>55</v>
      </c>
      <c r="B66" s="365" t="s">
        <v>25</v>
      </c>
      <c r="C66" s="373" t="s">
        <v>40</v>
      </c>
      <c r="D66" s="80">
        <v>6782364886.29</v>
      </c>
      <c r="E66" s="223">
        <f t="shared" si="17"/>
        <v>1.6018135037818702E-2</v>
      </c>
      <c r="F66" s="81">
        <v>1.04</v>
      </c>
      <c r="G66" s="81">
        <v>1.04</v>
      </c>
      <c r="H66" s="258">
        <v>8.5000000000000006E-2</v>
      </c>
      <c r="I66" s="80">
        <v>6936032508.2200003</v>
      </c>
      <c r="J66" s="223">
        <f>(I66/$I$114)</f>
        <v>0.15289718781319547</v>
      </c>
      <c r="K66" s="81">
        <v>1.04</v>
      </c>
      <c r="L66" s="81">
        <v>1.04</v>
      </c>
      <c r="M66" s="258">
        <v>8.5400000000000004E-2</v>
      </c>
      <c r="N66" s="86">
        <f t="shared" si="19"/>
        <v>2.2656938178101702E-2</v>
      </c>
      <c r="O66" s="86">
        <f t="shared" si="20"/>
        <v>0</v>
      </c>
      <c r="P66" s="265">
        <f t="shared" si="16"/>
        <v>3.9999999999999758E-4</v>
      </c>
      <c r="Q66" s="136"/>
      <c r="R66" s="170"/>
      <c r="S66" s="195"/>
      <c r="T66" s="191"/>
    </row>
    <row r="67" spans="1:21" s="138" customFormat="1" ht="12.95" customHeight="1">
      <c r="A67" s="364">
        <v>56</v>
      </c>
      <c r="B67" s="365" t="s">
        <v>146</v>
      </c>
      <c r="C67" s="373" t="s">
        <v>123</v>
      </c>
      <c r="D67" s="80">
        <v>4817147889.8800001</v>
      </c>
      <c r="E67" s="223">
        <f t="shared" si="17"/>
        <v>1.1376817185583367E-2</v>
      </c>
      <c r="F67" s="81">
        <v>3.97</v>
      </c>
      <c r="G67" s="81">
        <v>3.97</v>
      </c>
      <c r="H67" s="259">
        <v>-2.1600000000000001E-2</v>
      </c>
      <c r="I67" s="80">
        <v>4780477004.1499996</v>
      </c>
      <c r="J67" s="223">
        <f t="shared" ref="J67:J81" si="21">(I67/$I$85)</f>
        <v>1.159189118208062E-2</v>
      </c>
      <c r="K67" s="81">
        <v>3.96</v>
      </c>
      <c r="L67" s="81">
        <v>3.96</v>
      </c>
      <c r="M67" s="259">
        <v>-2.7300000000000001E-2</v>
      </c>
      <c r="N67" s="86">
        <f t="shared" si="19"/>
        <v>-7.6125721211590209E-3</v>
      </c>
      <c r="O67" s="86">
        <f t="shared" si="20"/>
        <v>-2.5188916876574888E-3</v>
      </c>
      <c r="P67" s="265">
        <f t="shared" si="16"/>
        <v>-5.7000000000000002E-3</v>
      </c>
      <c r="Q67" s="136"/>
      <c r="R67" s="111"/>
      <c r="S67" s="194"/>
      <c r="T67" s="214"/>
    </row>
    <row r="68" spans="1:21" s="138" customFormat="1" ht="12" customHeight="1">
      <c r="A68" s="364">
        <v>57</v>
      </c>
      <c r="B68" s="365" t="s">
        <v>6</v>
      </c>
      <c r="C68" s="373" t="s">
        <v>76</v>
      </c>
      <c r="D68" s="80">
        <v>66572351403.620003</v>
      </c>
      <c r="E68" s="223">
        <f t="shared" si="17"/>
        <v>0.15722611986327581</v>
      </c>
      <c r="F68" s="80">
        <v>4392</v>
      </c>
      <c r="G68" s="80">
        <v>4392</v>
      </c>
      <c r="H68" s="258">
        <v>7.6200000000000004E-2</v>
      </c>
      <c r="I68" s="80">
        <v>66742861146.879997</v>
      </c>
      <c r="J68" s="223">
        <f t="shared" si="21"/>
        <v>0.16184074997614473</v>
      </c>
      <c r="K68" s="80">
        <v>4397.83</v>
      </c>
      <c r="L68" s="80">
        <v>4397.83</v>
      </c>
      <c r="M68" s="258">
        <v>7.5999999999999998E-2</v>
      </c>
      <c r="N68" s="86">
        <f t="shared" si="19"/>
        <v>2.5612696512132319E-3</v>
      </c>
      <c r="O68" s="86">
        <f t="shared" si="20"/>
        <v>1.3274134790528067E-3</v>
      </c>
      <c r="P68" s="265">
        <f t="shared" si="16"/>
        <v>-2.0000000000000573E-4</v>
      </c>
      <c r="Q68" s="136"/>
      <c r="S68" s="194"/>
      <c r="T68" s="214"/>
    </row>
    <row r="69" spans="1:21" s="138" customFormat="1" ht="12.95" customHeight="1">
      <c r="A69" s="364">
        <v>58</v>
      </c>
      <c r="B69" s="365" t="s">
        <v>6</v>
      </c>
      <c r="C69" s="373" t="s">
        <v>77</v>
      </c>
      <c r="D69" s="80">
        <v>255604365.46000001</v>
      </c>
      <c r="E69" s="223">
        <f t="shared" si="17"/>
        <v>6.0366926740708805E-4</v>
      </c>
      <c r="F69" s="80">
        <v>4125.84</v>
      </c>
      <c r="G69" s="80">
        <v>4103.76</v>
      </c>
      <c r="H69" s="258">
        <v>7.3400000000000007E-2</v>
      </c>
      <c r="I69" s="80">
        <v>256785521.63</v>
      </c>
      <c r="J69" s="223">
        <f t="shared" si="21"/>
        <v>6.2266376792205361E-4</v>
      </c>
      <c r="K69" s="80">
        <v>4122.58</v>
      </c>
      <c r="L69" s="80">
        <v>4144.9799999999996</v>
      </c>
      <c r="M69" s="258">
        <v>7.7299999999999994E-2</v>
      </c>
      <c r="N69" s="86">
        <f t="shared" ref="N69:N75" si="22">((I69-D69)/D69)</f>
        <v>4.6210328523705445E-3</v>
      </c>
      <c r="O69" s="86">
        <f t="shared" si="20"/>
        <v>1.0044447043686604E-2</v>
      </c>
      <c r="P69" s="265">
        <f t="shared" si="16"/>
        <v>3.8999999999999868E-3</v>
      </c>
      <c r="Q69" s="136"/>
      <c r="S69" s="400"/>
      <c r="T69" s="400"/>
    </row>
    <row r="70" spans="1:21" s="154" customFormat="1" ht="12.95" customHeight="1">
      <c r="A70" s="364">
        <v>59</v>
      </c>
      <c r="B70" s="365" t="s">
        <v>99</v>
      </c>
      <c r="C70" s="373" t="s">
        <v>100</v>
      </c>
      <c r="D70" s="80">
        <v>55770577.259999998</v>
      </c>
      <c r="E70" s="223">
        <f t="shared" si="17"/>
        <v>1.3171521330171965E-4</v>
      </c>
      <c r="F70" s="351">
        <v>11.7849</v>
      </c>
      <c r="G70" s="80">
        <v>11.812200000000001</v>
      </c>
      <c r="H70" s="258">
        <v>5.45E-2</v>
      </c>
      <c r="I70" s="80">
        <v>55861299.43</v>
      </c>
      <c r="J70" s="223">
        <f t="shared" si="21"/>
        <v>1.3545470540283851E-4</v>
      </c>
      <c r="K70" s="351">
        <v>11.8041</v>
      </c>
      <c r="L70" s="80">
        <v>11.8345</v>
      </c>
      <c r="M70" s="258">
        <v>5.7000000000000002E-2</v>
      </c>
      <c r="N70" s="86">
        <f t="shared" si="22"/>
        <v>1.6267030835463471E-3</v>
      </c>
      <c r="O70" s="86">
        <f t="shared" si="20"/>
        <v>1.887878633954686E-3</v>
      </c>
      <c r="P70" s="265">
        <f t="shared" si="16"/>
        <v>2.5000000000000022E-3</v>
      </c>
      <c r="Q70" s="136"/>
      <c r="R70" s="196"/>
      <c r="S70" s="197"/>
      <c r="T70" s="387"/>
      <c r="U70" s="155"/>
    </row>
    <row r="71" spans="1:21" s="138" customFormat="1" ht="12.95" customHeight="1">
      <c r="A71" s="364">
        <v>60</v>
      </c>
      <c r="B71" s="365" t="s">
        <v>28</v>
      </c>
      <c r="C71" s="373" t="s">
        <v>94</v>
      </c>
      <c r="D71" s="80">
        <v>14813999719.41</v>
      </c>
      <c r="E71" s="223">
        <f t="shared" si="17"/>
        <v>3.4986712147467257E-2</v>
      </c>
      <c r="F71" s="80">
        <v>1165.3699999999999</v>
      </c>
      <c r="G71" s="80">
        <v>1165.3699999999999</v>
      </c>
      <c r="H71" s="258">
        <v>3.9699999999999999E-2</v>
      </c>
      <c r="I71" s="80">
        <v>14801627350.200001</v>
      </c>
      <c r="J71" s="223">
        <f t="shared" si="21"/>
        <v>3.5891575968732138E-2</v>
      </c>
      <c r="K71" s="80">
        <v>1168.6199999999999</v>
      </c>
      <c r="L71" s="80">
        <v>1168.6199999999999</v>
      </c>
      <c r="M71" s="258">
        <v>4.2500000000000003E-2</v>
      </c>
      <c r="N71" s="86">
        <f t="shared" si="22"/>
        <v>-8.3518087244110204E-4</v>
      </c>
      <c r="O71" s="86">
        <f t="shared" si="20"/>
        <v>2.7888138531110295E-3</v>
      </c>
      <c r="P71" s="265">
        <f t="shared" si="16"/>
        <v>2.8000000000000039E-3</v>
      </c>
      <c r="Q71" s="136"/>
      <c r="S71" s="198"/>
      <c r="T71" s="387"/>
    </row>
    <row r="72" spans="1:21" s="138" customFormat="1" ht="12.95" customHeight="1">
      <c r="A72" s="364">
        <v>61</v>
      </c>
      <c r="B72" s="365" t="s">
        <v>195</v>
      </c>
      <c r="C72" s="373" t="s">
        <v>194</v>
      </c>
      <c r="D72" s="80">
        <v>21708587.039999999</v>
      </c>
      <c r="E72" s="223">
        <f t="shared" si="17"/>
        <v>5.1269886612834866E-5</v>
      </c>
      <c r="F72" s="80">
        <v>0.70440000000000003</v>
      </c>
      <c r="G72" s="80">
        <v>0.70440000000000003</v>
      </c>
      <c r="H72" s="258">
        <v>3.2099999999999997E-2</v>
      </c>
      <c r="I72" s="80">
        <v>21753097.68</v>
      </c>
      <c r="J72" s="223">
        <f t="shared" si="21"/>
        <v>5.2747778299284181E-5</v>
      </c>
      <c r="K72" s="80">
        <v>0.70530000000000004</v>
      </c>
      <c r="L72" s="80">
        <v>0.70530000000000004</v>
      </c>
      <c r="M72" s="258">
        <v>3.3399999999999999E-2</v>
      </c>
      <c r="N72" s="135">
        <f>((I72-D72)/D72)</f>
        <v>2.0503702022607825E-3</v>
      </c>
      <c r="O72" s="135">
        <f>((L72-G72)/G72)</f>
        <v>1.2776831345826403E-3</v>
      </c>
      <c r="P72" s="265">
        <f t="shared" si="16"/>
        <v>1.3000000000000025E-3</v>
      </c>
      <c r="Q72" s="136"/>
      <c r="R72" s="199"/>
      <c r="S72" s="156"/>
      <c r="T72" s="387"/>
    </row>
    <row r="73" spans="1:21" s="138" customFormat="1" ht="12.95" customHeight="1">
      <c r="A73" s="364">
        <v>62</v>
      </c>
      <c r="B73" s="365" t="s">
        <v>108</v>
      </c>
      <c r="C73" s="373" t="s">
        <v>111</v>
      </c>
      <c r="D73" s="80">
        <v>415531839.67000002</v>
      </c>
      <c r="E73" s="223">
        <f t="shared" si="17"/>
        <v>9.8137526245483265E-4</v>
      </c>
      <c r="F73" s="80">
        <v>1158.55</v>
      </c>
      <c r="G73" s="80">
        <v>1170.8599999999999</v>
      </c>
      <c r="H73" s="258">
        <v>-5.4999999999999997E-3</v>
      </c>
      <c r="I73" s="80">
        <v>416571345.87</v>
      </c>
      <c r="J73" s="223">
        <f t="shared" si="21"/>
        <v>1.0101188033549615E-3</v>
      </c>
      <c r="K73" s="80">
        <v>1160.48</v>
      </c>
      <c r="L73" s="80">
        <v>1173.3</v>
      </c>
      <c r="M73" s="258">
        <v>-3.5999999999999999E-3</v>
      </c>
      <c r="N73" s="86">
        <f t="shared" si="22"/>
        <v>2.5016282767297096E-3</v>
      </c>
      <c r="O73" s="86">
        <f t="shared" si="20"/>
        <v>2.0839383017611456E-3</v>
      </c>
      <c r="P73" s="265">
        <f t="shared" si="16"/>
        <v>1.8999999999999998E-3</v>
      </c>
      <c r="Q73" s="136"/>
      <c r="R73" s="149"/>
      <c r="S73" s="156"/>
      <c r="T73" s="387"/>
    </row>
    <row r="74" spans="1:21" s="138" customFormat="1" ht="12.95" customHeight="1">
      <c r="A74" s="364">
        <v>63</v>
      </c>
      <c r="B74" s="365" t="s">
        <v>53</v>
      </c>
      <c r="C74" s="373" t="s">
        <v>112</v>
      </c>
      <c r="D74" s="80">
        <v>162126756.00999999</v>
      </c>
      <c r="E74" s="223">
        <f t="shared" si="17"/>
        <v>3.8290011147309766E-4</v>
      </c>
      <c r="F74" s="80">
        <v>140.55000000000001</v>
      </c>
      <c r="G74" s="80">
        <v>140.55000000000001</v>
      </c>
      <c r="H74" s="258">
        <v>1E-3</v>
      </c>
      <c r="I74" s="80">
        <v>162300706.80000001</v>
      </c>
      <c r="J74" s="223">
        <f t="shared" si="21"/>
        <v>3.9355322290372417E-4</v>
      </c>
      <c r="K74" s="80">
        <v>140.69890000000001</v>
      </c>
      <c r="L74" s="80">
        <v>140.69890000000001</v>
      </c>
      <c r="M74" s="258">
        <v>1.1000000000000001E-3</v>
      </c>
      <c r="N74" s="86">
        <f t="shared" si="22"/>
        <v>1.0729307998322754E-3</v>
      </c>
      <c r="O74" s="86">
        <f t="shared" si="20"/>
        <v>1.0594094628246003E-3</v>
      </c>
      <c r="P74" s="265">
        <f t="shared" si="16"/>
        <v>1.0000000000000005E-4</v>
      </c>
      <c r="Q74" s="136"/>
      <c r="R74" s="170"/>
      <c r="S74" s="157"/>
      <c r="T74" s="387"/>
    </row>
    <row r="75" spans="1:21" s="138" customFormat="1" ht="12.95" customHeight="1">
      <c r="A75" s="364">
        <v>64</v>
      </c>
      <c r="B75" s="365" t="s">
        <v>114</v>
      </c>
      <c r="C75" s="373" t="s">
        <v>115</v>
      </c>
      <c r="D75" s="80">
        <v>761568560.36000001</v>
      </c>
      <c r="E75" s="223">
        <f>(D75/$D$85)</f>
        <v>1.7986216083806939E-3</v>
      </c>
      <c r="F75" s="81">
        <v>189.38764</v>
      </c>
      <c r="G75" s="81">
        <v>190.81656799999999</v>
      </c>
      <c r="H75" s="258">
        <v>0.10059999999999999</v>
      </c>
      <c r="I75" s="80">
        <v>759733169.16999996</v>
      </c>
      <c r="J75" s="223">
        <f t="shared" si="21"/>
        <v>1.8422312703921862E-3</v>
      </c>
      <c r="K75" s="81">
        <v>189.76096999999999</v>
      </c>
      <c r="L75" s="81">
        <v>191.27868599999999</v>
      </c>
      <c r="M75" s="258">
        <v>0.1046</v>
      </c>
      <c r="N75" s="86">
        <f t="shared" si="22"/>
        <v>-2.4100143907364716E-3</v>
      </c>
      <c r="O75" s="86">
        <f t="shared" si="20"/>
        <v>2.421791801642737E-3</v>
      </c>
      <c r="P75" s="265">
        <f t="shared" si="16"/>
        <v>4.0000000000000036E-3</v>
      </c>
      <c r="Q75" s="136"/>
      <c r="R75" s="170"/>
      <c r="S75" s="200"/>
      <c r="T75" s="387"/>
    </row>
    <row r="76" spans="1:21" s="138" customFormat="1" ht="12.95" customHeight="1">
      <c r="A76" s="364">
        <v>65</v>
      </c>
      <c r="B76" s="365" t="s">
        <v>118</v>
      </c>
      <c r="C76" s="373" t="s">
        <v>121</v>
      </c>
      <c r="D76" s="80">
        <v>427776250.75999999</v>
      </c>
      <c r="E76" s="223">
        <f t="shared" si="17"/>
        <v>1.0102932923141007E-3</v>
      </c>
      <c r="F76" s="81">
        <v>1.4937</v>
      </c>
      <c r="G76" s="81">
        <v>1.4937</v>
      </c>
      <c r="H76" s="258">
        <v>6.2100000000000002E-2</v>
      </c>
      <c r="I76" s="80">
        <v>429448857.11000001</v>
      </c>
      <c r="J76" s="223">
        <f t="shared" si="21"/>
        <v>1.0413447058873894E-3</v>
      </c>
      <c r="K76" s="81">
        <v>1.4992000000000001</v>
      </c>
      <c r="L76" s="81">
        <v>1.4992000000000001</v>
      </c>
      <c r="M76" s="258">
        <v>6.6000000000000003E-2</v>
      </c>
      <c r="N76" s="86">
        <f t="shared" ref="N76:N85" si="23">((I76-D76)/D76)</f>
        <v>3.9100028274791357E-3</v>
      </c>
      <c r="O76" s="86">
        <f t="shared" ref="O76:O83" si="24">((L76-G76)/G76)</f>
        <v>3.6821316194684743E-3</v>
      </c>
      <c r="P76" s="265">
        <f t="shared" si="16"/>
        <v>3.9000000000000007E-3</v>
      </c>
      <c r="Q76" s="136"/>
      <c r="R76" s="181"/>
      <c r="S76" s="200"/>
      <c r="T76" s="387"/>
    </row>
    <row r="77" spans="1:21" s="138" customFormat="1" ht="12.95" customHeight="1">
      <c r="A77" s="364">
        <v>66</v>
      </c>
      <c r="B77" s="365" t="s">
        <v>149</v>
      </c>
      <c r="C77" s="373" t="s">
        <v>152</v>
      </c>
      <c r="D77" s="80">
        <v>450565061.22000003</v>
      </c>
      <c r="E77" s="223">
        <f t="shared" si="17"/>
        <v>1.064114378236125E-3</v>
      </c>
      <c r="F77" s="81">
        <v>1.1947000000000001</v>
      </c>
      <c r="G77" s="81">
        <v>1.1947000000000001</v>
      </c>
      <c r="H77" s="258">
        <v>-8.3999999999999995E-5</v>
      </c>
      <c r="I77" s="80">
        <v>447925186.86000001</v>
      </c>
      <c r="J77" s="223">
        <f t="shared" si="21"/>
        <v>1.0861468467031092E-3</v>
      </c>
      <c r="K77" s="81">
        <v>1.1991000000000001</v>
      </c>
      <c r="L77" s="81">
        <v>1.1991000000000001</v>
      </c>
      <c r="M77" s="258">
        <v>4.8399999999999999E-2</v>
      </c>
      <c r="N77" s="86">
        <v>-8.3999999999999995E-5</v>
      </c>
      <c r="O77" s="86">
        <f t="shared" si="24"/>
        <v>3.682932953879601E-3</v>
      </c>
      <c r="P77" s="265">
        <f t="shared" si="16"/>
        <v>4.8483999999999999E-2</v>
      </c>
      <c r="Q77" s="136"/>
      <c r="R77" s="170"/>
      <c r="S77" s="200"/>
      <c r="T77" s="387"/>
    </row>
    <row r="78" spans="1:21" s="138" customFormat="1" ht="12.95" customHeight="1">
      <c r="A78" s="364">
        <v>67</v>
      </c>
      <c r="B78" s="365" t="s">
        <v>8</v>
      </c>
      <c r="C78" s="373" t="s">
        <v>158</v>
      </c>
      <c r="D78" s="80">
        <v>1271398919.98</v>
      </c>
      <c r="E78" s="223">
        <f t="shared" si="17"/>
        <v>3.002704798195623E-3</v>
      </c>
      <c r="F78" s="81">
        <v>1.0387999999999999</v>
      </c>
      <c r="G78" s="81">
        <v>1.044</v>
      </c>
      <c r="H78" s="258">
        <v>0.05</v>
      </c>
      <c r="I78" s="80">
        <v>1271008306.1099999</v>
      </c>
      <c r="J78" s="223">
        <f t="shared" si="21"/>
        <v>3.0819916010802833E-3</v>
      </c>
      <c r="K78" s="81">
        <v>1.0399</v>
      </c>
      <c r="L78" s="81">
        <v>1.0450999999999999</v>
      </c>
      <c r="M78" s="258">
        <v>5.4899999999999997E-2</v>
      </c>
      <c r="N78" s="86">
        <f t="shared" si="23"/>
        <v>-3.0723155719392038E-4</v>
      </c>
      <c r="O78" s="86">
        <f t="shared" si="24"/>
        <v>1.0536398467431789E-3</v>
      </c>
      <c r="P78" s="265">
        <f t="shared" si="16"/>
        <v>4.8999999999999946E-3</v>
      </c>
      <c r="Q78" s="136"/>
      <c r="R78" s="170"/>
      <c r="S78" s="200"/>
      <c r="T78" s="387"/>
    </row>
    <row r="79" spans="1:21" s="138" customFormat="1" ht="12.95" customHeight="1">
      <c r="A79" s="364">
        <v>68</v>
      </c>
      <c r="B79" s="365" t="s">
        <v>6</v>
      </c>
      <c r="C79" s="373" t="s">
        <v>182</v>
      </c>
      <c r="D79" s="80">
        <v>31496830937.639999</v>
      </c>
      <c r="E79" s="223">
        <f t="shared" si="17"/>
        <v>7.4387105335826223E-2</v>
      </c>
      <c r="F79" s="81">
        <v>109.55</v>
      </c>
      <c r="G79" s="81">
        <v>109.55</v>
      </c>
      <c r="H79" s="258">
        <v>7.0099999999999996E-2</v>
      </c>
      <c r="I79" s="80">
        <v>31818847176.709999</v>
      </c>
      <c r="J79" s="223">
        <f t="shared" si="21"/>
        <v>7.7155608884109203E-2</v>
      </c>
      <c r="K79" s="81">
        <v>109.69</v>
      </c>
      <c r="L79" s="81">
        <v>109.69</v>
      </c>
      <c r="M79" s="258">
        <v>7.0199999999999999E-2</v>
      </c>
      <c r="N79" s="86">
        <f>((I79-D79)/D79)</f>
        <v>1.0223766311841142E-2</v>
      </c>
      <c r="O79" s="86">
        <f t="shared" si="24"/>
        <v>1.2779552715655004E-3</v>
      </c>
      <c r="P79" s="265">
        <f t="shared" si="16"/>
        <v>1.0000000000000286E-4</v>
      </c>
      <c r="Q79" s="136"/>
      <c r="R79" s="170"/>
      <c r="S79" s="200"/>
      <c r="T79" s="387"/>
    </row>
    <row r="80" spans="1:21" s="138" customFormat="1" ht="12.95" customHeight="1">
      <c r="A80" s="364">
        <v>69</v>
      </c>
      <c r="B80" s="365" t="s">
        <v>161</v>
      </c>
      <c r="C80" s="373" t="s">
        <v>187</v>
      </c>
      <c r="D80" s="80">
        <v>264973914.84</v>
      </c>
      <c r="E80" s="223">
        <f t="shared" si="17"/>
        <v>6.2579764146666276E-4</v>
      </c>
      <c r="F80" s="80">
        <v>1111.56</v>
      </c>
      <c r="G80" s="80">
        <v>1111.56</v>
      </c>
      <c r="H80" s="258">
        <v>0.1116</v>
      </c>
      <c r="I80" s="80">
        <v>265526309.66</v>
      </c>
      <c r="J80" s="223">
        <f t="shared" si="21"/>
        <v>6.4385877913148597E-4</v>
      </c>
      <c r="K80" s="80">
        <v>1113.8800000000001</v>
      </c>
      <c r="L80" s="80">
        <v>1113.8800000000001</v>
      </c>
      <c r="M80" s="258">
        <v>0.1139</v>
      </c>
      <c r="N80" s="86">
        <f>((I80-D80)/D80)</f>
        <v>2.0847139626311785E-3</v>
      </c>
      <c r="O80" s="86">
        <f t="shared" si="24"/>
        <v>2.0871567886575296E-3</v>
      </c>
      <c r="P80" s="265">
        <f t="shared" si="16"/>
        <v>2.2999999999999965E-3</v>
      </c>
      <c r="Q80" s="136"/>
      <c r="R80" s="170"/>
      <c r="S80" s="200"/>
      <c r="T80" s="387"/>
    </row>
    <row r="81" spans="1:20" s="138" customFormat="1" ht="12.95" customHeight="1">
      <c r="A81" s="364">
        <v>70</v>
      </c>
      <c r="B81" s="365" t="s">
        <v>197</v>
      </c>
      <c r="C81" s="373" t="s">
        <v>196</v>
      </c>
      <c r="D81" s="80">
        <v>1632426063.1300001</v>
      </c>
      <c r="E81" s="223">
        <f>(D81/$D$85)</f>
        <v>3.855354519679118E-3</v>
      </c>
      <c r="F81" s="81">
        <v>1.0446</v>
      </c>
      <c r="G81" s="81">
        <v>1.0446</v>
      </c>
      <c r="H81" s="258">
        <v>8.7099999999999997E-2</v>
      </c>
      <c r="I81" s="80">
        <v>1410773490.71</v>
      </c>
      <c r="J81" s="223">
        <f t="shared" si="21"/>
        <v>3.4208997915223969E-3</v>
      </c>
      <c r="K81" s="81">
        <v>1.0461</v>
      </c>
      <c r="L81" s="81">
        <v>1.0461</v>
      </c>
      <c r="M81" s="258">
        <v>8.6499999999999994E-2</v>
      </c>
      <c r="N81" s="86">
        <f>((I81-D81)/D81)</f>
        <v>-0.13578107911056339</v>
      </c>
      <c r="O81" s="86">
        <f>((L81-G81)/G81)</f>
        <v>1.4359563469271079E-3</v>
      </c>
      <c r="P81" s="265">
        <f>M81-H81</f>
        <v>-6.0000000000000331E-4</v>
      </c>
      <c r="Q81" s="136"/>
      <c r="R81" s="170"/>
      <c r="S81" s="200"/>
      <c r="T81" s="387"/>
    </row>
    <row r="82" spans="1:20" s="138" customFormat="1" ht="12.95" customHeight="1">
      <c r="A82" s="364">
        <v>71</v>
      </c>
      <c r="B82" s="366" t="s">
        <v>13</v>
      </c>
      <c r="C82" s="262" t="s">
        <v>250</v>
      </c>
      <c r="D82" s="80">
        <v>1505945967.3099999</v>
      </c>
      <c r="E82" s="223">
        <f t="shared" ref="E82" si="25">(D82/$D$85)</f>
        <v>3.5566423022730096E-3</v>
      </c>
      <c r="F82" s="81">
        <v>104.41</v>
      </c>
      <c r="G82" s="81">
        <v>104.41</v>
      </c>
      <c r="H82" s="258">
        <v>8.4699999999999998E-2</v>
      </c>
      <c r="I82" s="80">
        <v>1506605316</v>
      </c>
      <c r="J82" s="223">
        <f t="shared" ref="J82" si="26">(I82/$I$85)</f>
        <v>3.6532766211938871E-3</v>
      </c>
      <c r="K82" s="81">
        <v>104.52</v>
      </c>
      <c r="L82" s="81">
        <v>104.52</v>
      </c>
      <c r="M82" s="258">
        <v>8.48E-2</v>
      </c>
      <c r="N82" s="86">
        <f t="shared" ref="N82" si="27">((I82-D82)/D82)</f>
        <v>4.3783024378877324E-4</v>
      </c>
      <c r="O82" s="86">
        <f t="shared" ref="O82" si="28">((L82-G82)/G82)</f>
        <v>1.0535389330523842E-3</v>
      </c>
      <c r="P82" s="265">
        <f t="shared" ref="P82" si="29">M82-H82</f>
        <v>1.0000000000000286E-4</v>
      </c>
      <c r="Q82" s="136"/>
      <c r="R82" s="170"/>
      <c r="S82" s="200"/>
      <c r="T82" s="387"/>
    </row>
    <row r="83" spans="1:20" s="138" customFormat="1" ht="12.95" customHeight="1">
      <c r="A83" s="364">
        <v>72</v>
      </c>
      <c r="B83" s="365" t="s">
        <v>97</v>
      </c>
      <c r="C83" s="373" t="s">
        <v>254</v>
      </c>
      <c r="D83" s="80">
        <v>369634749.07999998</v>
      </c>
      <c r="E83" s="223">
        <f t="shared" si="17"/>
        <v>8.7297858854545082E-4</v>
      </c>
      <c r="F83" s="81">
        <v>101.65</v>
      </c>
      <c r="G83" s="81">
        <v>101.65</v>
      </c>
      <c r="H83" s="258">
        <v>3.8359999999999998E-2</v>
      </c>
      <c r="I83" s="80">
        <v>383983573.06999999</v>
      </c>
      <c r="J83" s="223">
        <f>(I83/$I$85)</f>
        <v>9.31098672971313E-4</v>
      </c>
      <c r="K83" s="81">
        <v>101.74</v>
      </c>
      <c r="L83" s="81">
        <v>101.74</v>
      </c>
      <c r="M83" s="258">
        <v>3.8490000000000003E-2</v>
      </c>
      <c r="N83" s="86">
        <f t="shared" si="23"/>
        <v>3.8818926049873345E-2</v>
      </c>
      <c r="O83" s="86">
        <f t="shared" si="24"/>
        <v>8.8539104771263345E-4</v>
      </c>
      <c r="P83" s="265">
        <f t="shared" si="16"/>
        <v>1.3000000000000511E-4</v>
      </c>
      <c r="Q83" s="136"/>
      <c r="R83" s="170"/>
      <c r="S83" s="200"/>
      <c r="T83" s="387"/>
    </row>
    <row r="84" spans="1:20" s="138" customFormat="1" ht="12.95" customHeight="1">
      <c r="A84" s="364">
        <v>73</v>
      </c>
      <c r="B84" s="365" t="s">
        <v>8</v>
      </c>
      <c r="C84" s="373" t="s">
        <v>265</v>
      </c>
      <c r="D84" s="80">
        <v>894189127.21000004</v>
      </c>
      <c r="E84" s="223">
        <f t="shared" ref="E84" si="30">(D84/$D$85)</f>
        <v>2.1118359789153037E-3</v>
      </c>
      <c r="F84" s="81">
        <v>1.0001</v>
      </c>
      <c r="G84" s="81">
        <v>1.0001</v>
      </c>
      <c r="H84" s="258">
        <v>2.0899999999999998E-2</v>
      </c>
      <c r="I84" s="80">
        <v>918814055.39999998</v>
      </c>
      <c r="J84" s="223">
        <f>(I84/$I$85)</f>
        <v>2.227976944040708E-3</v>
      </c>
      <c r="K84" s="81">
        <v>1.0014000000000001</v>
      </c>
      <c r="L84" s="81">
        <v>1.0014000000000001</v>
      </c>
      <c r="M84" s="258">
        <v>6.7799999999999999E-2</v>
      </c>
      <c r="N84" s="86">
        <f t="shared" ref="N84" si="31">((I84-D84)/D84)</f>
        <v>2.7538836517542201E-2</v>
      </c>
      <c r="O84" s="86">
        <f t="shared" ref="O84" si="32">((L84-G84)/G84)</f>
        <v>1.299870012998779E-3</v>
      </c>
      <c r="P84" s="265">
        <f t="shared" ref="P84" si="33">M84-H84</f>
        <v>4.6899999999999997E-2</v>
      </c>
      <c r="Q84" s="136"/>
      <c r="R84" s="170"/>
      <c r="S84" s="200"/>
      <c r="T84" s="369"/>
    </row>
    <row r="85" spans="1:20" s="138" customFormat="1" ht="12.95" customHeight="1">
      <c r="A85" s="247"/>
      <c r="B85" s="133"/>
      <c r="C85" s="303" t="s">
        <v>47</v>
      </c>
      <c r="D85" s="84">
        <f>SUM(D56:D84)</f>
        <v>423417886681.36993</v>
      </c>
      <c r="E85" s="323">
        <f>(D85/$D$159)</f>
        <v>0.29521853896116867</v>
      </c>
      <c r="F85" s="81">
        <v>100.69</v>
      </c>
      <c r="G85" s="81">
        <v>100.69</v>
      </c>
      <c r="H85" s="258">
        <v>2.0310000000000002E-2</v>
      </c>
      <c r="I85" s="84">
        <f>SUM(I56:I84)</f>
        <v>412398367881.5</v>
      </c>
      <c r="J85" s="323">
        <f>(I85/$I$159)</f>
        <v>0.29278234960861799</v>
      </c>
      <c r="K85" s="325"/>
      <c r="L85" s="79"/>
      <c r="M85" s="342"/>
      <c r="N85" s="327">
        <f t="shared" si="23"/>
        <v>-2.6025161303972814E-2</v>
      </c>
      <c r="O85" s="327"/>
      <c r="P85" s="328">
        <f t="shared" si="16"/>
        <v>-2.0310000000000002E-2</v>
      </c>
      <c r="Q85" s="136"/>
      <c r="R85" s="111"/>
      <c r="S85" s="201"/>
      <c r="T85" s="213"/>
    </row>
    <row r="86" spans="1:20" s="138" customFormat="1" ht="5.25" customHeight="1">
      <c r="A86" s="394"/>
      <c r="B86" s="395"/>
      <c r="C86" s="395"/>
      <c r="D86" s="395"/>
      <c r="E86" s="395"/>
      <c r="F86" s="395"/>
      <c r="G86" s="395"/>
      <c r="H86" s="395"/>
      <c r="I86" s="395"/>
      <c r="J86" s="395"/>
      <c r="K86" s="395"/>
      <c r="L86" s="395"/>
      <c r="M86" s="395"/>
      <c r="N86" s="395"/>
      <c r="O86" s="395"/>
      <c r="P86" s="396"/>
      <c r="Q86" s="136"/>
      <c r="R86" s="111"/>
      <c r="S86" s="201"/>
      <c r="T86" s="213"/>
    </row>
    <row r="87" spans="1:20" s="138" customFormat="1" ht="12" customHeight="1">
      <c r="A87" s="376" t="s">
        <v>217</v>
      </c>
      <c r="B87" s="377"/>
      <c r="C87" s="377"/>
      <c r="D87" s="377"/>
      <c r="E87" s="377"/>
      <c r="F87" s="377"/>
      <c r="G87" s="377"/>
      <c r="H87" s="377"/>
      <c r="I87" s="377"/>
      <c r="J87" s="377"/>
      <c r="K87" s="377"/>
      <c r="L87" s="377"/>
      <c r="M87" s="377"/>
      <c r="N87" s="377"/>
      <c r="O87" s="377"/>
      <c r="P87" s="378"/>
      <c r="Q87" s="136"/>
      <c r="R87" s="111"/>
      <c r="S87" s="201"/>
      <c r="T87" s="213"/>
    </row>
    <row r="88" spans="1:20" s="138" customFormat="1" ht="12.95" customHeight="1">
      <c r="A88" s="379" t="s">
        <v>218</v>
      </c>
      <c r="B88" s="380"/>
      <c r="C88" s="380"/>
      <c r="D88" s="380"/>
      <c r="E88" s="380"/>
      <c r="F88" s="380"/>
      <c r="G88" s="380"/>
      <c r="H88" s="380"/>
      <c r="I88" s="380"/>
      <c r="J88" s="380"/>
      <c r="K88" s="380"/>
      <c r="L88" s="380"/>
      <c r="M88" s="380"/>
      <c r="N88" s="380"/>
      <c r="O88" s="380"/>
      <c r="P88" s="381"/>
      <c r="Q88" s="136"/>
      <c r="R88" s="111"/>
      <c r="S88" s="201"/>
      <c r="T88" s="213"/>
    </row>
    <row r="89" spans="1:20" s="138" customFormat="1" ht="12.95" customHeight="1">
      <c r="A89" s="364" t="s">
        <v>266</v>
      </c>
      <c r="B89" s="365" t="s">
        <v>205</v>
      </c>
      <c r="C89" s="373" t="s">
        <v>251</v>
      </c>
      <c r="D89" s="80">
        <v>9612726342.8999996</v>
      </c>
      <c r="E89" s="223">
        <f t="shared" ref="E89:E96" si="34">(D89/$D$107)</f>
        <v>3.3592905900916889E-2</v>
      </c>
      <c r="F89" s="80">
        <v>51650.41</v>
      </c>
      <c r="G89" s="80">
        <v>51650.41</v>
      </c>
      <c r="H89" s="258">
        <v>5.5E-2</v>
      </c>
      <c r="I89" s="80">
        <v>9778154304.6100006</v>
      </c>
      <c r="J89" s="223">
        <f t="shared" ref="J89:J96" si="35">(I89/$I$107)</f>
        <v>3.4995373524403094E-2</v>
      </c>
      <c r="K89" s="80">
        <v>51696.25</v>
      </c>
      <c r="L89" s="80">
        <v>51696.25</v>
      </c>
      <c r="M89" s="258">
        <v>5.5899999999999998E-2</v>
      </c>
      <c r="N89" s="86">
        <f t="shared" ref="N89:N96" si="36">((I89-D89)/D89)</f>
        <v>1.7209265697258384E-2</v>
      </c>
      <c r="O89" s="86">
        <f>((L89-G89)/G89)</f>
        <v>8.8750505562291764E-4</v>
      </c>
      <c r="P89" s="265">
        <f t="shared" ref="P89:P96" si="37">M89-H89</f>
        <v>8.9999999999999802E-4</v>
      </c>
      <c r="Q89" s="136"/>
      <c r="R89" s="111"/>
      <c r="S89" s="201"/>
      <c r="T89" s="213"/>
    </row>
    <row r="90" spans="1:20" s="138" customFormat="1" ht="12.95" customHeight="1">
      <c r="A90" s="364" t="s">
        <v>267</v>
      </c>
      <c r="B90" s="365" t="s">
        <v>205</v>
      </c>
      <c r="C90" s="373" t="s">
        <v>252</v>
      </c>
      <c r="D90" s="80">
        <v>642490290.35000002</v>
      </c>
      <c r="E90" s="223">
        <f t="shared" si="34"/>
        <v>2.2452647767219236E-3</v>
      </c>
      <c r="F90" s="80">
        <v>51492.08</v>
      </c>
      <c r="G90" s="80">
        <v>51492.08</v>
      </c>
      <c r="H90" s="258">
        <v>6.0400000000000002E-2</v>
      </c>
      <c r="I90" s="80">
        <v>643063910.33000004</v>
      </c>
      <c r="J90" s="223">
        <f t="shared" si="35"/>
        <v>2.3014835971090952E-3</v>
      </c>
      <c r="K90" s="80">
        <v>51537.91</v>
      </c>
      <c r="L90" s="80">
        <v>51537.91</v>
      </c>
      <c r="M90" s="258">
        <v>6.13E-2</v>
      </c>
      <c r="N90" s="86">
        <f t="shared" si="36"/>
        <v>8.9280723555765565E-4</v>
      </c>
      <c r="O90" s="86">
        <f t="shared" ref="O90:O95" si="38">((L90-G90)/G90)</f>
        <v>8.9003978864325825E-4</v>
      </c>
      <c r="P90" s="265">
        <f t="shared" si="37"/>
        <v>8.9999999999999802E-4</v>
      </c>
      <c r="Q90" s="136"/>
      <c r="S90" s="191"/>
      <c r="T90" s="191"/>
    </row>
    <row r="91" spans="1:20" s="138" customFormat="1" ht="12.95" customHeight="1">
      <c r="A91" s="364">
        <v>75</v>
      </c>
      <c r="B91" s="365" t="s">
        <v>46</v>
      </c>
      <c r="C91" s="373" t="s">
        <v>181</v>
      </c>
      <c r="D91" s="80">
        <v>71279966651.089996</v>
      </c>
      <c r="E91" s="223">
        <f t="shared" si="34"/>
        <v>0.24909699152094858</v>
      </c>
      <c r="F91" s="80">
        <v>52550.48</v>
      </c>
      <c r="G91" s="80">
        <v>52550.48</v>
      </c>
      <c r="H91" s="258">
        <v>2.3400000000000001E-2</v>
      </c>
      <c r="I91" s="80">
        <v>64426469416.910004</v>
      </c>
      <c r="J91" s="223">
        <f t="shared" si="35"/>
        <v>0.23057811237856338</v>
      </c>
      <c r="K91" s="80">
        <v>51109.21</v>
      </c>
      <c r="L91" s="80">
        <v>51109.21</v>
      </c>
      <c r="M91" s="258">
        <v>2.4400000000000002E-2</v>
      </c>
      <c r="N91" s="86">
        <f t="shared" si="36"/>
        <v>-9.6148996080867147E-2</v>
      </c>
      <c r="O91" s="86">
        <f t="shared" si="38"/>
        <v>-2.7426390777020571E-2</v>
      </c>
      <c r="P91" s="265">
        <f t="shared" si="37"/>
        <v>1.0000000000000009E-3</v>
      </c>
      <c r="Q91" s="136"/>
      <c r="S91" s="192"/>
      <c r="T91" s="191"/>
    </row>
    <row r="92" spans="1:20" s="138" customFormat="1" ht="12.95" customHeight="1">
      <c r="A92" s="364">
        <v>76</v>
      </c>
      <c r="B92" s="365" t="s">
        <v>146</v>
      </c>
      <c r="C92" s="373" t="s">
        <v>133</v>
      </c>
      <c r="D92" s="80">
        <v>5691597438.71</v>
      </c>
      <c r="E92" s="223">
        <f t="shared" si="34"/>
        <v>1.9890017708212793E-2</v>
      </c>
      <c r="F92" s="80">
        <v>415.13</v>
      </c>
      <c r="G92" s="80">
        <v>415.13</v>
      </c>
      <c r="H92" s="258">
        <v>3.9199999999999999E-2</v>
      </c>
      <c r="I92" s="80">
        <v>5704462981.6199999</v>
      </c>
      <c r="J92" s="223">
        <f t="shared" si="35"/>
        <v>2.0415899215642849E-2</v>
      </c>
      <c r="K92" s="80">
        <v>415.13</v>
      </c>
      <c r="L92" s="80">
        <v>415.13</v>
      </c>
      <c r="M92" s="258">
        <v>3.95E-2</v>
      </c>
      <c r="N92" s="86">
        <f t="shared" si="36"/>
        <v>2.260444989046137E-3</v>
      </c>
      <c r="O92" s="86">
        <f t="shared" si="38"/>
        <v>0</v>
      </c>
      <c r="P92" s="265">
        <f t="shared" si="37"/>
        <v>3.0000000000000165E-4</v>
      </c>
      <c r="Q92" s="136"/>
      <c r="S92" s="202"/>
      <c r="T92" s="191"/>
    </row>
    <row r="93" spans="1:20" s="138" customFormat="1" ht="12.95" customHeight="1">
      <c r="A93" s="364">
        <v>77</v>
      </c>
      <c r="B93" s="365" t="s">
        <v>99</v>
      </c>
      <c r="C93" s="373" t="s">
        <v>141</v>
      </c>
      <c r="D93" s="80">
        <v>644980240.88999999</v>
      </c>
      <c r="E93" s="223">
        <f t="shared" si="34"/>
        <v>2.2539662284437796E-3</v>
      </c>
      <c r="F93" s="80">
        <v>47177.21</v>
      </c>
      <c r="G93" s="80">
        <v>48372.89</v>
      </c>
      <c r="H93" s="258">
        <v>8.6E-3</v>
      </c>
      <c r="I93" s="351">
        <v>639952712.15999997</v>
      </c>
      <c r="J93" s="223">
        <f t="shared" si="35"/>
        <v>2.2903488227257272E-3</v>
      </c>
      <c r="K93" s="80">
        <v>46679.69</v>
      </c>
      <c r="L93" s="80">
        <v>47885.49</v>
      </c>
      <c r="M93" s="258">
        <v>8.6E-3</v>
      </c>
      <c r="N93" s="86">
        <f t="shared" si="36"/>
        <v>-7.7948569758704489E-3</v>
      </c>
      <c r="O93" s="86" t="e">
        <f>((#REF!-G93)/G93)</f>
        <v>#REF!</v>
      </c>
      <c r="P93" s="265">
        <f t="shared" si="37"/>
        <v>0</v>
      </c>
      <c r="Q93" s="136"/>
      <c r="S93" s="202"/>
      <c r="T93" s="191"/>
    </row>
    <row r="94" spans="1:20" s="138" customFormat="1" ht="12.95" customHeight="1">
      <c r="A94" s="364">
        <v>78</v>
      </c>
      <c r="B94" s="365" t="s">
        <v>65</v>
      </c>
      <c r="C94" s="373" t="s">
        <v>159</v>
      </c>
      <c r="D94" s="80">
        <v>739075134.12</v>
      </c>
      <c r="E94" s="223">
        <f t="shared" si="34"/>
        <v>2.5827929089584996E-3</v>
      </c>
      <c r="F94" s="80">
        <f>105.635*415.15</f>
        <v>43854.37025</v>
      </c>
      <c r="G94" s="80">
        <f>105.635*415.15</f>
        <v>43854.37025</v>
      </c>
      <c r="H94" s="258">
        <v>8.48E-2</v>
      </c>
      <c r="I94" s="80">
        <v>756739652.39999998</v>
      </c>
      <c r="J94" s="223">
        <f>(I94/$I$107)</f>
        <v>2.7083216291626318E-3</v>
      </c>
      <c r="K94" s="80">
        <f>105.7458*415.63</f>
        <v>43951.126854000002</v>
      </c>
      <c r="L94" s="80">
        <f>105.7458*415.63</f>
        <v>43951.126854000002</v>
      </c>
      <c r="M94" s="258">
        <v>8.48E-2</v>
      </c>
      <c r="N94" s="86">
        <f t="shared" si="36"/>
        <v>2.3900842369744602E-2</v>
      </c>
      <c r="O94" s="86">
        <f t="shared" si="38"/>
        <v>2.2063161196574695E-3</v>
      </c>
      <c r="P94" s="265">
        <f t="shared" si="37"/>
        <v>0</v>
      </c>
      <c r="Q94" s="136"/>
      <c r="R94" s="150"/>
      <c r="S94" s="202"/>
      <c r="T94" s="157"/>
    </row>
    <row r="95" spans="1:20" s="138" customFormat="1" ht="12.95" customHeight="1">
      <c r="A95" s="364">
        <v>79</v>
      </c>
      <c r="B95" s="365" t="s">
        <v>8</v>
      </c>
      <c r="C95" s="373" t="s">
        <v>160</v>
      </c>
      <c r="D95" s="80">
        <f>13946769.18*415.62</f>
        <v>5796556206.5915995</v>
      </c>
      <c r="E95" s="223">
        <f t="shared" si="34"/>
        <v>2.0256809592965341E-2</v>
      </c>
      <c r="F95" s="80">
        <f>1.0593*415.62</f>
        <v>440.26626599999997</v>
      </c>
      <c r="G95" s="80">
        <f>1.0646*415.62</f>
        <v>442.46905199999998</v>
      </c>
      <c r="H95" s="258">
        <v>2.9399999999999999E-2</v>
      </c>
      <c r="I95" s="80">
        <f>415.63*13712865.26</f>
        <v>5699478188.0137997</v>
      </c>
      <c r="J95" s="223">
        <f t="shared" si="35"/>
        <v>2.0398058965964156E-2</v>
      </c>
      <c r="K95" s="80">
        <f>415.63*1.0603</f>
        <v>440.69248900000002</v>
      </c>
      <c r="L95" s="80">
        <f>415.63*1.0656</f>
        <v>442.89532800000006</v>
      </c>
      <c r="M95" s="258">
        <v>4.9000000000000002E-2</v>
      </c>
      <c r="N95" s="86">
        <f t="shared" si="36"/>
        <v>-1.6747533383253795E-2</v>
      </c>
      <c r="O95" s="86">
        <f t="shared" si="38"/>
        <v>9.6340297264470992E-4</v>
      </c>
      <c r="P95" s="265">
        <f t="shared" si="37"/>
        <v>1.9600000000000003E-2</v>
      </c>
      <c r="Q95" s="136"/>
      <c r="S95" s="202"/>
      <c r="T95" s="157"/>
    </row>
    <row r="96" spans="1:20" s="138" customFormat="1" ht="12.95" customHeight="1">
      <c r="A96" s="364">
        <v>80</v>
      </c>
      <c r="B96" s="365" t="s">
        <v>188</v>
      </c>
      <c r="C96" s="373" t="s">
        <v>191</v>
      </c>
      <c r="D96" s="80">
        <v>798650973.96000004</v>
      </c>
      <c r="E96" s="223">
        <f t="shared" si="34"/>
        <v>2.7909883272324637E-3</v>
      </c>
      <c r="F96" s="80">
        <v>42615.39</v>
      </c>
      <c r="G96" s="80">
        <v>42615.39</v>
      </c>
      <c r="H96" s="258">
        <v>5.4300000000000001E-2</v>
      </c>
      <c r="I96" s="80">
        <v>815770197.25</v>
      </c>
      <c r="J96" s="223">
        <f t="shared" si="35"/>
        <v>2.9195880810942445E-3</v>
      </c>
      <c r="K96" s="80">
        <v>42641.23</v>
      </c>
      <c r="L96" s="80">
        <v>42641.23</v>
      </c>
      <c r="M96" s="258">
        <v>3.04E-2</v>
      </c>
      <c r="N96" s="86">
        <f t="shared" si="36"/>
        <v>2.1435174873845917E-2</v>
      </c>
      <c r="O96" s="86">
        <f>((L96-G96)/G96)</f>
        <v>6.0635371399871693E-4</v>
      </c>
      <c r="P96" s="265">
        <f t="shared" si="37"/>
        <v>-2.3900000000000001E-2</v>
      </c>
      <c r="Q96" s="136"/>
      <c r="S96" s="191"/>
      <c r="T96" s="191"/>
    </row>
    <row r="97" spans="1:41" s="138" customFormat="1" ht="4.5" customHeight="1">
      <c r="A97" s="394"/>
      <c r="B97" s="395"/>
      <c r="C97" s="395"/>
      <c r="D97" s="395"/>
      <c r="E97" s="395"/>
      <c r="F97" s="395"/>
      <c r="G97" s="395"/>
      <c r="H97" s="395"/>
      <c r="I97" s="395"/>
      <c r="J97" s="395"/>
      <c r="K97" s="395"/>
      <c r="L97" s="395"/>
      <c r="M97" s="395"/>
      <c r="N97" s="395"/>
      <c r="O97" s="395"/>
      <c r="P97" s="396"/>
      <c r="Q97" s="136"/>
      <c r="S97" s="203"/>
      <c r="T97" s="157"/>
    </row>
    <row r="98" spans="1:41" s="138" customFormat="1" ht="12.95" customHeight="1">
      <c r="A98" s="379" t="s">
        <v>219</v>
      </c>
      <c r="B98" s="380"/>
      <c r="C98" s="380"/>
      <c r="D98" s="380"/>
      <c r="E98" s="380"/>
      <c r="F98" s="380"/>
      <c r="G98" s="380"/>
      <c r="H98" s="380"/>
      <c r="I98" s="380"/>
      <c r="J98" s="380"/>
      <c r="K98" s="380"/>
      <c r="L98" s="380"/>
      <c r="M98" s="380"/>
      <c r="N98" s="380"/>
      <c r="O98" s="380"/>
      <c r="P98" s="381"/>
      <c r="Q98" s="136"/>
      <c r="R98" s="204"/>
      <c r="S98" s="203"/>
      <c r="T98" s="157"/>
      <c r="AE98" s="138">
        <v>136.96</v>
      </c>
      <c r="AO98" s="147">
        <v>185280902</v>
      </c>
    </row>
    <row r="99" spans="1:41" s="138" customFormat="1" ht="12.95" customHeight="1">
      <c r="A99" s="364">
        <v>81</v>
      </c>
      <c r="B99" s="365" t="s">
        <v>6</v>
      </c>
      <c r="C99" s="373" t="s">
        <v>102</v>
      </c>
      <c r="D99" s="80">
        <v>175042311968.54001</v>
      </c>
      <c r="E99" s="223">
        <f t="shared" ref="E99:E106" si="39">(D99/$D$107)</f>
        <v>0.61170782407440827</v>
      </c>
      <c r="F99" s="71">
        <v>553.65</v>
      </c>
      <c r="G99" s="71">
        <v>553.65</v>
      </c>
      <c r="H99" s="258">
        <v>4.9099999999999998E-2</v>
      </c>
      <c r="I99" s="80">
        <v>175119467383.69</v>
      </c>
      <c r="J99" s="223">
        <f>(I99/$I$107)</f>
        <v>0.62674109873654571</v>
      </c>
      <c r="K99" s="71">
        <v>556.07000000000005</v>
      </c>
      <c r="L99" s="71">
        <v>556.07000000000005</v>
      </c>
      <c r="M99" s="258">
        <v>4.9299999999999997E-2</v>
      </c>
      <c r="N99" s="86">
        <f t="shared" ref="N99:N107" si="40">((I99-D99)/D99)</f>
        <v>4.4078151323698742E-4</v>
      </c>
      <c r="O99" s="86">
        <f t="shared" ref="O99:O104" si="41">((L99-G99)/G99)</f>
        <v>4.3709925042898449E-3</v>
      </c>
      <c r="P99" s="265">
        <f t="shared" ref="P99:P107" si="42">M99-H99</f>
        <v>1.9999999999999879E-4</v>
      </c>
      <c r="Q99" s="136"/>
      <c r="S99" s="385"/>
      <c r="T99" s="157"/>
    </row>
    <row r="100" spans="1:41" s="138" customFormat="1" ht="12.95" customHeight="1">
      <c r="A100" s="364">
        <v>82</v>
      </c>
      <c r="B100" s="365" t="s">
        <v>53</v>
      </c>
      <c r="C100" s="373" t="s">
        <v>137</v>
      </c>
      <c r="D100" s="80">
        <v>1923780126.6600001</v>
      </c>
      <c r="E100" s="223">
        <f t="shared" si="39"/>
        <v>6.7228965502254129E-3</v>
      </c>
      <c r="F100" s="71">
        <v>457.53</v>
      </c>
      <c r="G100" s="71">
        <v>457.53</v>
      </c>
      <c r="H100" s="258">
        <v>5.0000000000000001E-4</v>
      </c>
      <c r="I100" s="80">
        <v>1890465302.26</v>
      </c>
      <c r="J100" s="223">
        <f t="shared" ref="J100:J106" si="43">(I100/$I$107)</f>
        <v>6.7658514405240788E-3</v>
      </c>
      <c r="K100" s="71">
        <f>1.0868*415.63</f>
        <v>451.706684</v>
      </c>
      <c r="L100" s="71">
        <f>1.0868*415.63</f>
        <v>451.706684</v>
      </c>
      <c r="M100" s="258">
        <v>0</v>
      </c>
      <c r="N100" s="86">
        <f t="shared" si="40"/>
        <v>-1.7317376314641596E-2</v>
      </c>
      <c r="O100" s="86">
        <f t="shared" si="41"/>
        <v>-1.2727724957926206E-2</v>
      </c>
      <c r="P100" s="265">
        <f t="shared" si="42"/>
        <v>-5.0000000000000001E-4</v>
      </c>
      <c r="Q100" s="136"/>
      <c r="S100" s="385"/>
      <c r="T100" s="158"/>
    </row>
    <row r="101" spans="1:41" s="138" customFormat="1" ht="12.75" customHeight="1">
      <c r="A101" s="364">
        <v>83</v>
      </c>
      <c r="B101" s="365" t="s">
        <v>97</v>
      </c>
      <c r="C101" s="373" t="s">
        <v>156</v>
      </c>
      <c r="D101" s="71">
        <v>5583652367.2600002</v>
      </c>
      <c r="E101" s="223">
        <f t="shared" si="39"/>
        <v>1.9512789802378784E-2</v>
      </c>
      <c r="F101" s="71">
        <v>45522.06</v>
      </c>
      <c r="G101" s="71">
        <v>45522.06</v>
      </c>
      <c r="H101" s="258">
        <v>5.0659999999999997E-2</v>
      </c>
      <c r="I101" s="71">
        <v>5666422116.4899998</v>
      </c>
      <c r="J101" s="223">
        <f t="shared" si="43"/>
        <v>2.0279753452041211E-2</v>
      </c>
      <c r="K101" s="71">
        <v>45560.52</v>
      </c>
      <c r="L101" s="71">
        <v>45560.52</v>
      </c>
      <c r="M101" s="258">
        <v>0.05</v>
      </c>
      <c r="N101" s="86">
        <f t="shared" si="40"/>
        <v>1.4823585672224821E-2</v>
      </c>
      <c r="O101" s="86">
        <f t="shared" si="41"/>
        <v>8.4486510496227822E-4</v>
      </c>
      <c r="P101" s="265">
        <f t="shared" si="42"/>
        <v>-6.5999999999999392E-4</v>
      </c>
      <c r="Q101" s="136"/>
      <c r="R101" s="205"/>
      <c r="S101" s="206"/>
      <c r="T101" s="207"/>
      <c r="U101" s="214"/>
      <c r="V101" s="212"/>
      <c r="W101" s="168"/>
    </row>
    <row r="102" spans="1:41" s="138" customFormat="1" ht="12.95" customHeight="1" thickBot="1">
      <c r="A102" s="364">
        <v>84</v>
      </c>
      <c r="B102" s="365" t="s">
        <v>161</v>
      </c>
      <c r="C102" s="373" t="s">
        <v>162</v>
      </c>
      <c r="D102" s="80">
        <v>460673059.72000003</v>
      </c>
      <c r="E102" s="223">
        <f t="shared" si="39"/>
        <v>1.6098811298931425E-3</v>
      </c>
      <c r="F102" s="80">
        <v>43829.64</v>
      </c>
      <c r="G102" s="80">
        <v>43829.64</v>
      </c>
      <c r="H102" s="258">
        <v>4.48E-2</v>
      </c>
      <c r="I102" s="80">
        <v>461176022.97000003</v>
      </c>
      <c r="J102" s="223">
        <f>(I102/$I$85)</f>
        <v>1.1182780022604647E-3</v>
      </c>
      <c r="K102" s="80">
        <v>43875.32</v>
      </c>
      <c r="L102" s="80">
        <v>43875.32</v>
      </c>
      <c r="M102" s="258">
        <v>4.48E-2</v>
      </c>
      <c r="N102" s="86">
        <f t="shared" si="40"/>
        <v>1.091800875670273E-3</v>
      </c>
      <c r="O102" s="86">
        <f t="shared" si="41"/>
        <v>1.0422170932729608E-3</v>
      </c>
      <c r="P102" s="265">
        <f t="shared" si="42"/>
        <v>0</v>
      </c>
      <c r="Q102" s="136"/>
      <c r="R102" s="194"/>
      <c r="S102" s="188"/>
      <c r="T102" s="207"/>
      <c r="U102" s="214"/>
      <c r="V102" s="212"/>
      <c r="W102" s="169"/>
    </row>
    <row r="103" spans="1:41" s="138" customFormat="1" ht="12.75" customHeight="1">
      <c r="A103" s="364">
        <v>85</v>
      </c>
      <c r="B103" s="365" t="s">
        <v>10</v>
      </c>
      <c r="C103" s="373" t="s">
        <v>167</v>
      </c>
      <c r="D103" s="71">
        <v>2005823836.5799999</v>
      </c>
      <c r="E103" s="223">
        <f t="shared" si="39"/>
        <v>7.0096088240165352E-3</v>
      </c>
      <c r="F103" s="71">
        <v>462.11456199999998</v>
      </c>
      <c r="G103" s="71">
        <v>462.11456199999998</v>
      </c>
      <c r="H103" s="258">
        <v>3.8305699999999998E-2</v>
      </c>
      <c r="I103" s="71">
        <v>2009965717.2</v>
      </c>
      <c r="J103" s="223">
        <f t="shared" si="43"/>
        <v>7.1935355951067937E-3</v>
      </c>
      <c r="K103" s="71">
        <v>463.21066000000002</v>
      </c>
      <c r="L103" s="71">
        <v>463.21066000000002</v>
      </c>
      <c r="M103" s="258">
        <v>3.8530799999999997E-2</v>
      </c>
      <c r="N103" s="86">
        <f t="shared" si="40"/>
        <v>2.0649274101070488E-3</v>
      </c>
      <c r="O103" s="86">
        <f t="shared" si="41"/>
        <v>2.3719183296371442E-3</v>
      </c>
      <c r="P103" s="265">
        <f t="shared" si="42"/>
        <v>2.2509999999999891E-4</v>
      </c>
      <c r="Q103" s="136"/>
      <c r="S103" s="212"/>
      <c r="T103" s="212"/>
      <c r="U103" s="212"/>
      <c r="V103" s="214"/>
    </row>
    <row r="104" spans="1:41" s="138" customFormat="1" ht="12.75" customHeight="1">
      <c r="A104" s="364">
        <v>86</v>
      </c>
      <c r="B104" s="365" t="s">
        <v>175</v>
      </c>
      <c r="C104" s="373" t="s">
        <v>177</v>
      </c>
      <c r="D104" s="71">
        <v>92100976.640000001</v>
      </c>
      <c r="E104" s="223">
        <f t="shared" si="39"/>
        <v>3.2185868309205136E-4</v>
      </c>
      <c r="F104" s="71">
        <v>360.52</v>
      </c>
      <c r="G104" s="71">
        <v>360.52</v>
      </c>
      <c r="H104" s="258">
        <v>-1.1365999999999999E-2</v>
      </c>
      <c r="I104" s="71">
        <v>88399487.400000006</v>
      </c>
      <c r="J104" s="223">
        <f t="shared" si="43"/>
        <v>3.1637597286333181E-4</v>
      </c>
      <c r="K104" s="71">
        <v>346</v>
      </c>
      <c r="L104" s="71">
        <v>346</v>
      </c>
      <c r="M104" s="258">
        <v>-4.1674999999999997E-2</v>
      </c>
      <c r="N104" s="86">
        <f t="shared" si="40"/>
        <v>-4.0189467854051135E-2</v>
      </c>
      <c r="O104" s="86">
        <f t="shared" si="41"/>
        <v>-4.0275158104959456E-2</v>
      </c>
      <c r="P104" s="265">
        <f t="shared" si="42"/>
        <v>-3.0308999999999996E-2</v>
      </c>
      <c r="Q104" s="136"/>
      <c r="S104" s="212"/>
      <c r="T104" s="212"/>
      <c r="U104" s="212"/>
      <c r="V104" s="214"/>
    </row>
    <row r="105" spans="1:41" s="138" customFormat="1" ht="12.75" customHeight="1">
      <c r="A105" s="364">
        <v>87</v>
      </c>
      <c r="B105" s="366" t="s">
        <v>13</v>
      </c>
      <c r="C105" s="262" t="s">
        <v>214</v>
      </c>
      <c r="D105" s="80">
        <v>2836135429.77</v>
      </c>
      <c r="E105" s="223">
        <f t="shared" ref="E105" si="44">(D105/$D$107)</f>
        <v>9.9112392484666835E-3</v>
      </c>
      <c r="F105" s="71">
        <f>415.63*1.0364</f>
        <v>430.75893200000002</v>
      </c>
      <c r="G105" s="71">
        <f>415.63*1.0364</f>
        <v>430.75893200000002</v>
      </c>
      <c r="H105" s="258">
        <v>6.4199999999999993E-2</v>
      </c>
      <c r="I105" s="80">
        <v>2846957663.6799998</v>
      </c>
      <c r="J105" s="223">
        <f t="shared" ref="J105" si="45">(I105/$I$107)</f>
        <v>1.0189074926100512E-2</v>
      </c>
      <c r="K105" s="71">
        <f>421.25*1.0376</f>
        <v>437.08900000000006</v>
      </c>
      <c r="L105" s="71">
        <f>421.25*1.0376</f>
        <v>437.08900000000006</v>
      </c>
      <c r="M105" s="258">
        <v>6.5000000000000002E-2</v>
      </c>
      <c r="N105" s="86">
        <f t="shared" ref="N105" si="46">((I105-D105)/D105)</f>
        <v>3.8158381988399933E-3</v>
      </c>
      <c r="O105" s="86">
        <f>((L105-G105)/G105)</f>
        <v>1.4695152043881565E-2</v>
      </c>
      <c r="P105" s="265">
        <f t="shared" ref="P105" si="47">M105-H105</f>
        <v>8.0000000000000904E-4</v>
      </c>
      <c r="Q105" s="136"/>
      <c r="S105" s="370"/>
      <c r="T105" s="370"/>
      <c r="U105" s="370"/>
      <c r="V105" s="371"/>
    </row>
    <row r="106" spans="1:41" s="138" customFormat="1" ht="12.95" customHeight="1">
      <c r="A106" s="364">
        <v>88</v>
      </c>
      <c r="B106" s="365" t="s">
        <v>89</v>
      </c>
      <c r="C106" s="262" t="s">
        <v>268</v>
      </c>
      <c r="D106" s="80">
        <v>3002941572.7891073</v>
      </c>
      <c r="E106" s="223">
        <f t="shared" si="39"/>
        <v>1.0494164723118787E-2</v>
      </c>
      <c r="F106" s="71">
        <v>50159.166518535123</v>
      </c>
      <c r="G106" s="71">
        <v>50511.513899999998</v>
      </c>
      <c r="H106" s="258">
        <v>2.01E-2</v>
      </c>
      <c r="I106" s="80">
        <v>2865826399.5478678</v>
      </c>
      <c r="J106" s="223">
        <f t="shared" si="43"/>
        <v>1.0256604895362505E-2</v>
      </c>
      <c r="K106" s="71">
        <v>50216.416599999997</v>
      </c>
      <c r="L106" s="71">
        <v>50565.5458</v>
      </c>
      <c r="M106" s="258">
        <v>2.12E-2</v>
      </c>
      <c r="N106" s="86">
        <f t="shared" si="40"/>
        <v>-4.5660286728085787E-2</v>
      </c>
      <c r="O106" s="86">
        <f>((L106-G106)/G106)</f>
        <v>1.0696947255821958E-3</v>
      </c>
      <c r="P106" s="265">
        <f t="shared" si="42"/>
        <v>1.1000000000000003E-3</v>
      </c>
      <c r="Q106" s="136"/>
      <c r="S106" s="212"/>
      <c r="T106" s="212"/>
      <c r="U106" s="212"/>
      <c r="V106" s="214"/>
    </row>
    <row r="107" spans="1:41" s="138" customFormat="1" ht="13.5" customHeight="1">
      <c r="A107" s="247"/>
      <c r="B107" s="133"/>
      <c r="C107" s="352" t="s">
        <v>47</v>
      </c>
      <c r="D107" s="84">
        <f>SUM(D89:D106)</f>
        <v>286153462616.57074</v>
      </c>
      <c r="E107" s="323">
        <f>(D107/$D$159)</f>
        <v>0.19951402576413729</v>
      </c>
      <c r="F107" s="325"/>
      <c r="G107" s="79"/>
      <c r="H107" s="339"/>
      <c r="I107" s="84">
        <f>SUM(I89:I106)</f>
        <v>279412771456.53168</v>
      </c>
      <c r="J107" s="323">
        <f>(I107/$I$159)</f>
        <v>0.19836918404392395</v>
      </c>
      <c r="K107" s="325"/>
      <c r="L107" s="79"/>
      <c r="M107" s="341"/>
      <c r="N107" s="327">
        <f t="shared" si="40"/>
        <v>-2.3556210357905762E-2</v>
      </c>
      <c r="O107" s="327"/>
      <c r="P107" s="328">
        <f t="shared" si="42"/>
        <v>0</v>
      </c>
      <c r="Q107" s="136"/>
      <c r="S107" s="212"/>
      <c r="T107" s="212"/>
      <c r="U107" s="212"/>
      <c r="V107" s="212"/>
    </row>
    <row r="108" spans="1:41" s="138" customFormat="1" ht="4.5" customHeight="1">
      <c r="A108" s="394"/>
      <c r="B108" s="395"/>
      <c r="C108" s="395"/>
      <c r="D108" s="395"/>
      <c r="E108" s="395"/>
      <c r="F108" s="395"/>
      <c r="G108" s="395"/>
      <c r="H108" s="395"/>
      <c r="I108" s="395"/>
      <c r="J108" s="395"/>
      <c r="K108" s="395"/>
      <c r="L108" s="395"/>
      <c r="M108" s="395"/>
      <c r="N108" s="395"/>
      <c r="O108" s="395"/>
      <c r="P108" s="396"/>
      <c r="Q108" s="136"/>
      <c r="R108" s="144"/>
      <c r="S108" s="159"/>
    </row>
    <row r="109" spans="1:41" s="138" customFormat="1" ht="12.95" customHeight="1">
      <c r="A109" s="382" t="s">
        <v>239</v>
      </c>
      <c r="B109" s="383"/>
      <c r="C109" s="383"/>
      <c r="D109" s="383"/>
      <c r="E109" s="383"/>
      <c r="F109" s="383"/>
      <c r="G109" s="383"/>
      <c r="H109" s="383"/>
      <c r="I109" s="383"/>
      <c r="J109" s="383"/>
      <c r="K109" s="383"/>
      <c r="L109" s="383"/>
      <c r="M109" s="383"/>
      <c r="N109" s="383"/>
      <c r="O109" s="383"/>
      <c r="P109" s="384"/>
      <c r="Q109" s="136"/>
    </row>
    <row r="110" spans="1:41" s="138" customFormat="1" ht="12.95" customHeight="1">
      <c r="A110" s="364">
        <v>89</v>
      </c>
      <c r="B110" s="365" t="s">
        <v>25</v>
      </c>
      <c r="C110" s="373" t="s">
        <v>154</v>
      </c>
      <c r="D110" s="80">
        <v>2336012241.1799998</v>
      </c>
      <c r="E110" s="223">
        <f>(D110/$D$114)</f>
        <v>5.1485945386081811E-2</v>
      </c>
      <c r="F110" s="81">
        <v>77</v>
      </c>
      <c r="G110" s="81">
        <v>77</v>
      </c>
      <c r="H110" s="258">
        <v>9.8299999999999998E-2</v>
      </c>
      <c r="I110" s="80">
        <v>2337986470.1999998</v>
      </c>
      <c r="J110" s="223">
        <f>(I110/$I$114)</f>
        <v>5.1538333480305086E-2</v>
      </c>
      <c r="K110" s="81">
        <v>77</v>
      </c>
      <c r="L110" s="81">
        <v>77</v>
      </c>
      <c r="M110" s="258">
        <v>9.6500000000000002E-2</v>
      </c>
      <c r="N110" s="86">
        <f>((I110-D110)/D110)</f>
        <v>8.4512785729356035E-4</v>
      </c>
      <c r="O110" s="86">
        <f>((L110-G110)/G110)</f>
        <v>0</v>
      </c>
      <c r="P110" s="265">
        <f>M110-H110</f>
        <v>-1.799999999999996E-3</v>
      </c>
      <c r="Q110" s="136"/>
    </row>
    <row r="111" spans="1:41" s="138" customFormat="1" ht="12.95" customHeight="1">
      <c r="A111" s="364">
        <v>90</v>
      </c>
      <c r="B111" s="365" t="s">
        <v>25</v>
      </c>
      <c r="C111" s="373" t="s">
        <v>26</v>
      </c>
      <c r="D111" s="80">
        <v>9734668255.7900009</v>
      </c>
      <c r="E111" s="223">
        <f>(D111/$D$114)</f>
        <v>0.21455307011407426</v>
      </c>
      <c r="F111" s="81">
        <v>36.6</v>
      </c>
      <c r="G111" s="81">
        <v>36.6</v>
      </c>
      <c r="H111" s="258">
        <v>0.1142</v>
      </c>
      <c r="I111" s="80">
        <v>9724950496.2000008</v>
      </c>
      <c r="J111" s="223">
        <f>(I111/$I$114)</f>
        <v>0.21437580933038461</v>
      </c>
      <c r="K111" s="81">
        <v>36.6</v>
      </c>
      <c r="L111" s="81">
        <v>36.6</v>
      </c>
      <c r="M111" s="258">
        <v>0.1022</v>
      </c>
      <c r="N111" s="86">
        <f>((I111-D111)/D111)</f>
        <v>-9.98263046531679E-4</v>
      </c>
      <c r="O111" s="86">
        <f>((L111-G111)/G111)</f>
        <v>0</v>
      </c>
      <c r="P111" s="265">
        <f>M111-H111</f>
        <v>-1.1999999999999997E-2</v>
      </c>
      <c r="Q111" s="136"/>
      <c r="R111" s="160"/>
      <c r="S111" s="193"/>
    </row>
    <row r="112" spans="1:41" s="138" customFormat="1" ht="12.95" customHeight="1">
      <c r="A112" s="364">
        <v>91</v>
      </c>
      <c r="B112" s="365" t="s">
        <v>6</v>
      </c>
      <c r="C112" s="373" t="s">
        <v>202</v>
      </c>
      <c r="D112" s="80">
        <v>25789350520.169998</v>
      </c>
      <c r="E112" s="223">
        <f>(D112/$D$114)</f>
        <v>0.56839988636073302</v>
      </c>
      <c r="F112" s="81">
        <v>9.66</v>
      </c>
      <c r="G112" s="81">
        <v>9.66</v>
      </c>
      <c r="H112" s="258">
        <v>-0.1573</v>
      </c>
      <c r="I112" s="80">
        <v>25789280150.880001</v>
      </c>
      <c r="J112" s="223">
        <f>(I112/$I$114)</f>
        <v>0.56849624134880772</v>
      </c>
      <c r="K112" s="81">
        <v>9.66</v>
      </c>
      <c r="L112" s="81">
        <v>9.66</v>
      </c>
      <c r="M112" s="258">
        <v>-0.23599999999999999</v>
      </c>
      <c r="N112" s="86">
        <f>((I112-D112)/D112)</f>
        <v>-2.7286181535306447E-6</v>
      </c>
      <c r="O112" s="86">
        <f>((L112-G112)/G112)</f>
        <v>0</v>
      </c>
      <c r="P112" s="265">
        <f>M112-H112</f>
        <v>-7.8699999999999992E-2</v>
      </c>
      <c r="Q112" s="136"/>
      <c r="R112" s="161"/>
      <c r="S112" s="139"/>
    </row>
    <row r="113" spans="1:21" s="162" customFormat="1" ht="12.95" customHeight="1">
      <c r="A113" s="364">
        <v>92</v>
      </c>
      <c r="B113" s="365" t="s">
        <v>13</v>
      </c>
      <c r="C113" s="373" t="s">
        <v>259</v>
      </c>
      <c r="D113" s="80">
        <v>7511812185.1700001</v>
      </c>
      <c r="E113" s="223">
        <f>(D113/$D$114)</f>
        <v>0.16556109813911096</v>
      </c>
      <c r="F113" s="81">
        <v>101.31</v>
      </c>
      <c r="G113" s="81">
        <v>101.31</v>
      </c>
      <c r="H113" s="258">
        <v>7.6999999999999999E-2</v>
      </c>
      <c r="I113" s="80">
        <v>7511812185.1700001</v>
      </c>
      <c r="J113" s="223">
        <f>(I113/$I$114)</f>
        <v>0.16558961584050264</v>
      </c>
      <c r="K113" s="81">
        <v>101.31</v>
      </c>
      <c r="L113" s="81">
        <v>101.31</v>
      </c>
      <c r="M113" s="258">
        <v>7.6999999999999999E-2</v>
      </c>
      <c r="N113" s="86">
        <f>((I113-D113)/D113)</f>
        <v>0</v>
      </c>
      <c r="O113" s="86">
        <f>((L113-G113)/G113)</f>
        <v>0</v>
      </c>
      <c r="P113" s="265">
        <f>M113-H113</f>
        <v>0</v>
      </c>
      <c r="Q113" s="136"/>
      <c r="R113" s="161"/>
      <c r="S113" s="188"/>
    </row>
    <row r="114" spans="1:21" s="138" customFormat="1" ht="12.75" customHeight="1">
      <c r="A114" s="247"/>
      <c r="B114" s="133"/>
      <c r="C114" s="303" t="s">
        <v>47</v>
      </c>
      <c r="D114" s="75">
        <f>SUM(D110:D113)</f>
        <v>45371843202.309998</v>
      </c>
      <c r="E114" s="323">
        <f>(D114/$D$159)</f>
        <v>3.1634490845779718E-2</v>
      </c>
      <c r="F114" s="77"/>
      <c r="G114" s="77"/>
      <c r="H114" s="305"/>
      <c r="I114" s="75">
        <f>SUM(I110:I113)</f>
        <v>45364029302.449997</v>
      </c>
      <c r="J114" s="323">
        <f>(I114/$I$159)</f>
        <v>3.220620671976554E-2</v>
      </c>
      <c r="K114" s="325"/>
      <c r="L114" s="77"/>
      <c r="M114" s="326"/>
      <c r="N114" s="327">
        <f>((I114-D114)/D114)</f>
        <v>-1.7221914095839034E-4</v>
      </c>
      <c r="O114" s="327"/>
      <c r="P114" s="328">
        <f>M114-H114</f>
        <v>0</v>
      </c>
      <c r="Q114" s="136"/>
      <c r="R114" s="188"/>
      <c r="S114" s="188"/>
      <c r="T114" s="208"/>
      <c r="U114" s="386"/>
    </row>
    <row r="115" spans="1:21" s="138" customFormat="1" ht="5.25" customHeight="1">
      <c r="A115" s="394"/>
      <c r="B115" s="395"/>
      <c r="C115" s="395"/>
      <c r="D115" s="395"/>
      <c r="E115" s="395"/>
      <c r="F115" s="395"/>
      <c r="G115" s="395"/>
      <c r="H115" s="395"/>
      <c r="I115" s="395"/>
      <c r="J115" s="395"/>
      <c r="K115" s="395"/>
      <c r="L115" s="395"/>
      <c r="M115" s="395"/>
      <c r="N115" s="395"/>
      <c r="O115" s="395"/>
      <c r="P115" s="396"/>
      <c r="Q115" s="136"/>
      <c r="R115" s="188"/>
      <c r="S115" s="188"/>
      <c r="T115" s="208"/>
      <c r="U115" s="386"/>
    </row>
    <row r="116" spans="1:21" s="138" customFormat="1" ht="12" customHeight="1">
      <c r="A116" s="376" t="s">
        <v>253</v>
      </c>
      <c r="B116" s="377"/>
      <c r="C116" s="377"/>
      <c r="D116" s="377"/>
      <c r="E116" s="377"/>
      <c r="F116" s="377"/>
      <c r="G116" s="377"/>
      <c r="H116" s="377"/>
      <c r="I116" s="377"/>
      <c r="J116" s="377"/>
      <c r="K116" s="377"/>
      <c r="L116" s="377"/>
      <c r="M116" s="377"/>
      <c r="N116" s="377"/>
      <c r="O116" s="377"/>
      <c r="P116" s="378"/>
      <c r="Q116" s="136"/>
      <c r="R116" s="212"/>
      <c r="S116" s="214"/>
      <c r="T116" s="208"/>
      <c r="U116" s="386"/>
    </row>
    <row r="117" spans="1:21" s="138" customFormat="1" ht="12" customHeight="1">
      <c r="A117" s="364">
        <v>93</v>
      </c>
      <c r="B117" s="365" t="s">
        <v>6</v>
      </c>
      <c r="C117" s="373" t="s">
        <v>27</v>
      </c>
      <c r="D117" s="80">
        <v>1729391900.3800001</v>
      </c>
      <c r="E117" s="223">
        <f>(D117/$D$139)</f>
        <v>5.4981481786143871E-2</v>
      </c>
      <c r="F117" s="71">
        <v>3730.58</v>
      </c>
      <c r="G117" s="71">
        <v>3772.9</v>
      </c>
      <c r="H117" s="258">
        <v>8.6199999999999999E-2</v>
      </c>
      <c r="I117" s="80">
        <v>1719300704.8</v>
      </c>
      <c r="J117" s="223">
        <f t="shared" ref="J117:J138" si="48">(I117/$I$139)</f>
        <v>5.469489355533505E-2</v>
      </c>
      <c r="K117" s="71">
        <v>3732.91</v>
      </c>
      <c r="L117" s="71">
        <v>3775.54</v>
      </c>
      <c r="M117" s="258">
        <v>8.9800000000000005E-2</v>
      </c>
      <c r="N117" s="86">
        <f>((I117-D117)/D117)</f>
        <v>-5.8351120863829762E-3</v>
      </c>
      <c r="O117" s="86">
        <f t="shared" ref="O117:O127" si="49">((L117-G117)/G117)</f>
        <v>6.9972700045054805E-4</v>
      </c>
      <c r="P117" s="265">
        <f t="shared" ref="P117:P139" si="50">M117-H117</f>
        <v>3.600000000000006E-3</v>
      </c>
      <c r="Q117" s="136"/>
      <c r="R117" s="388"/>
      <c r="S117" s="194"/>
      <c r="T117" s="212"/>
    </row>
    <row r="118" spans="1:21" s="138" customFormat="1" ht="12" customHeight="1">
      <c r="A118" s="364">
        <v>94</v>
      </c>
      <c r="B118" s="365" t="s">
        <v>13</v>
      </c>
      <c r="C118" s="373" t="s">
        <v>249</v>
      </c>
      <c r="D118" s="80">
        <v>202752324.88999999</v>
      </c>
      <c r="E118" s="223">
        <f t="shared" ref="E118:E138" si="51">(D118/$D$139)</f>
        <v>6.4459786446255394E-3</v>
      </c>
      <c r="F118" s="71">
        <v>153.43</v>
      </c>
      <c r="G118" s="71">
        <v>155.26</v>
      </c>
      <c r="H118" s="258">
        <v>8.0799999999999997E-2</v>
      </c>
      <c r="I118" s="80">
        <v>202833554.80000001</v>
      </c>
      <c r="J118" s="224">
        <f t="shared" si="48"/>
        <v>6.4525999775744518E-3</v>
      </c>
      <c r="K118" s="71">
        <v>153.41999999999999</v>
      </c>
      <c r="L118" s="71">
        <v>155.37</v>
      </c>
      <c r="M118" s="258">
        <v>8.1299999999999997E-2</v>
      </c>
      <c r="N118" s="86">
        <f>((I118-D118)/D118)</f>
        <v>4.0063614582025735E-4</v>
      </c>
      <c r="O118" s="86">
        <f t="shared" si="49"/>
        <v>7.0848898621675676E-4</v>
      </c>
      <c r="P118" s="265">
        <f t="shared" si="50"/>
        <v>5.0000000000000044E-4</v>
      </c>
      <c r="Q118" s="136"/>
      <c r="R118" s="388"/>
      <c r="U118" s="215"/>
    </row>
    <row r="119" spans="1:21" s="138" customFormat="1" ht="12" customHeight="1">
      <c r="A119" s="364">
        <v>95</v>
      </c>
      <c r="B119" s="365" t="s">
        <v>46</v>
      </c>
      <c r="C119" s="373" t="s">
        <v>83</v>
      </c>
      <c r="D119" s="71">
        <v>1062686531.17</v>
      </c>
      <c r="E119" s="223">
        <f t="shared" si="51"/>
        <v>3.3785332373226298E-2</v>
      </c>
      <c r="F119" s="71">
        <v>1.4983</v>
      </c>
      <c r="G119" s="71">
        <v>1.524</v>
      </c>
      <c r="H119" s="258">
        <v>0.1009</v>
      </c>
      <c r="I119" s="71">
        <v>1031873736.4400001</v>
      </c>
      <c r="J119" s="224">
        <f t="shared" si="48"/>
        <v>3.2826267109392543E-2</v>
      </c>
      <c r="K119" s="71">
        <v>1.4516</v>
      </c>
      <c r="L119" s="71">
        <v>1.4786999999999999</v>
      </c>
      <c r="M119" s="258">
        <v>0.109</v>
      </c>
      <c r="N119" s="86">
        <f t="shared" ref="N119:N124" si="52">((I119-D119)/D119)</f>
        <v>-2.8995187034200513E-2</v>
      </c>
      <c r="O119" s="86">
        <f t="shared" si="49"/>
        <v>-2.9724409448818975E-2</v>
      </c>
      <c r="P119" s="265">
        <f t="shared" si="50"/>
        <v>8.0999999999999961E-3</v>
      </c>
      <c r="Q119" s="136"/>
      <c r="R119" s="214"/>
      <c r="S119" s="139"/>
      <c r="U119" s="215"/>
    </row>
    <row r="120" spans="1:21" s="138" customFormat="1" ht="12" customHeight="1">
      <c r="A120" s="364">
        <v>96</v>
      </c>
      <c r="B120" s="365" t="s">
        <v>8</v>
      </c>
      <c r="C120" s="373" t="s">
        <v>169</v>
      </c>
      <c r="D120" s="71">
        <v>4859515929.5799999</v>
      </c>
      <c r="E120" s="223">
        <f t="shared" si="51"/>
        <v>0.15449556951953483</v>
      </c>
      <c r="F120" s="71">
        <v>515.74210000000005</v>
      </c>
      <c r="G120" s="71">
        <v>531.2921</v>
      </c>
      <c r="H120" s="359">
        <v>-0.6149</v>
      </c>
      <c r="I120" s="71">
        <v>4874909286.1599998</v>
      </c>
      <c r="J120" s="224">
        <f t="shared" si="48"/>
        <v>0.15508203059188064</v>
      </c>
      <c r="K120" s="71">
        <v>517.66470000000004</v>
      </c>
      <c r="L120" s="71">
        <v>533.27269999999999</v>
      </c>
      <c r="M120" s="359"/>
      <c r="N120" s="86">
        <f>((I120-D120)/D120)</f>
        <v>3.1676728306002993E-3</v>
      </c>
      <c r="O120" s="86">
        <f t="shared" si="49"/>
        <v>3.7278928107532206E-3</v>
      </c>
      <c r="P120" s="265">
        <f t="shared" si="50"/>
        <v>0.6149</v>
      </c>
      <c r="Q120" s="136"/>
      <c r="R120" s="214"/>
      <c r="S120" s="139"/>
      <c r="U120" s="215"/>
    </row>
    <row r="121" spans="1:21" s="138" customFormat="1" ht="12" customHeight="1">
      <c r="A121" s="364">
        <v>97</v>
      </c>
      <c r="B121" s="262" t="s">
        <v>16</v>
      </c>
      <c r="C121" s="373" t="s">
        <v>211</v>
      </c>
      <c r="D121" s="71">
        <v>2592027449.9299998</v>
      </c>
      <c r="E121" s="223">
        <f t="shared" si="51"/>
        <v>8.2406717642309224E-2</v>
      </c>
      <c r="F121" s="71">
        <v>14.0345</v>
      </c>
      <c r="G121" s="71">
        <v>14.1686</v>
      </c>
      <c r="H121" s="258">
        <v>6.4299999999999996E-2</v>
      </c>
      <c r="I121" s="71">
        <v>2599063275.3099999</v>
      </c>
      <c r="J121" s="224">
        <f t="shared" si="48"/>
        <v>8.2682156059022474E-2</v>
      </c>
      <c r="K121" s="71">
        <v>14.0784</v>
      </c>
      <c r="L121" s="71">
        <v>14.213100000000001</v>
      </c>
      <c r="M121" s="258">
        <v>6.7699999999999996E-2</v>
      </c>
      <c r="N121" s="86">
        <f>((I121-D121)/D121)</f>
        <v>2.7144100577291817E-3</v>
      </c>
      <c r="O121" s="86">
        <f t="shared" si="49"/>
        <v>3.140747850881604E-3</v>
      </c>
      <c r="P121" s="265">
        <f t="shared" si="50"/>
        <v>3.4000000000000002E-3</v>
      </c>
      <c r="Q121" s="136"/>
      <c r="R121" s="214"/>
      <c r="S121" s="139"/>
      <c r="U121" s="215"/>
    </row>
    <row r="122" spans="1:21" s="138" customFormat="1" ht="12" customHeight="1">
      <c r="A122" s="364">
        <v>98</v>
      </c>
      <c r="B122" s="365" t="s">
        <v>205</v>
      </c>
      <c r="C122" s="373" t="s">
        <v>212</v>
      </c>
      <c r="D122" s="71">
        <v>4580512129.1899996</v>
      </c>
      <c r="E122" s="223">
        <f t="shared" si="51"/>
        <v>0.14562537510840279</v>
      </c>
      <c r="F122" s="71">
        <v>194.25</v>
      </c>
      <c r="G122" s="71">
        <v>195.64</v>
      </c>
      <c r="H122" s="258">
        <v>-1.17E-2</v>
      </c>
      <c r="I122" s="71">
        <v>4601272119.54</v>
      </c>
      <c r="J122" s="224">
        <f t="shared" si="48"/>
        <v>0.14637700554345237</v>
      </c>
      <c r="K122" s="71">
        <v>195.14</v>
      </c>
      <c r="L122" s="71">
        <v>196.54</v>
      </c>
      <c r="M122" s="258">
        <v>4.5999999999999999E-3</v>
      </c>
      <c r="N122" s="86">
        <f t="shared" si="52"/>
        <v>4.5322421957370738E-3</v>
      </c>
      <c r="O122" s="86">
        <f t="shared" si="49"/>
        <v>4.6002862400327423E-3</v>
      </c>
      <c r="P122" s="265">
        <f t="shared" si="50"/>
        <v>1.6300000000000002E-2</v>
      </c>
      <c r="Q122" s="136"/>
      <c r="S122" s="139"/>
      <c r="U122" s="215"/>
    </row>
    <row r="123" spans="1:21" s="138" customFormat="1" ht="12" customHeight="1">
      <c r="A123" s="364">
        <v>99</v>
      </c>
      <c r="B123" s="365" t="s">
        <v>117</v>
      </c>
      <c r="C123" s="373" t="s">
        <v>172</v>
      </c>
      <c r="D123" s="71">
        <v>5475532276.54</v>
      </c>
      <c r="E123" s="223">
        <f t="shared" si="51"/>
        <v>0.17408019435379363</v>
      </c>
      <c r="F123" s="71">
        <v>196.4811</v>
      </c>
      <c r="G123" s="71">
        <v>200.17080000000001</v>
      </c>
      <c r="H123" s="258">
        <v>0.23530000000000001</v>
      </c>
      <c r="I123" s="71">
        <v>5481676854.3800001</v>
      </c>
      <c r="J123" s="224">
        <f t="shared" si="48"/>
        <v>0.1743846967653834</v>
      </c>
      <c r="K123" s="71">
        <v>196.7046</v>
      </c>
      <c r="L123" s="71">
        <v>200.39340000000001</v>
      </c>
      <c r="M123" s="258">
        <v>0.2366</v>
      </c>
      <c r="N123" s="86">
        <f>((I123-D123)/D123)</f>
        <v>1.1221882238420342E-3</v>
      </c>
      <c r="O123" s="86">
        <f t="shared" si="49"/>
        <v>1.1120503090360826E-3</v>
      </c>
      <c r="P123" s="265">
        <f t="shared" si="50"/>
        <v>1.2999999999999956E-3</v>
      </c>
      <c r="Q123" s="136"/>
      <c r="S123" s="139"/>
    </row>
    <row r="124" spans="1:21" s="138" customFormat="1" ht="12" customHeight="1">
      <c r="A124" s="364">
        <v>100</v>
      </c>
      <c r="B124" s="365" t="s">
        <v>10</v>
      </c>
      <c r="C124" s="373" t="s">
        <v>186</v>
      </c>
      <c r="D124" s="71">
        <v>2333414153.54</v>
      </c>
      <c r="E124" s="223">
        <f t="shared" si="51"/>
        <v>7.4184785851142021E-2</v>
      </c>
      <c r="F124" s="71">
        <v>4210.3999999999996</v>
      </c>
      <c r="G124" s="71">
        <v>4272.1099999999997</v>
      </c>
      <c r="H124" s="258">
        <v>0.19370000000000001</v>
      </c>
      <c r="I124" s="71">
        <v>2346798824.73</v>
      </c>
      <c r="J124" s="224">
        <f t="shared" si="48"/>
        <v>7.4657046062994642E-2</v>
      </c>
      <c r="K124" s="71">
        <v>4233.96</v>
      </c>
      <c r="L124" s="71">
        <v>4296.41</v>
      </c>
      <c r="M124" s="258">
        <v>0.19922999999999999</v>
      </c>
      <c r="N124" s="86">
        <f t="shared" si="52"/>
        <v>5.7360889706159976E-3</v>
      </c>
      <c r="O124" s="86">
        <f t="shared" si="49"/>
        <v>5.6880557850804833E-3</v>
      </c>
      <c r="P124" s="265">
        <f t="shared" si="50"/>
        <v>5.5299999999999794E-3</v>
      </c>
      <c r="Q124" s="136"/>
      <c r="S124" s="137"/>
    </row>
    <row r="125" spans="1:21" s="138" customFormat="1" ht="11.25" customHeight="1">
      <c r="A125" s="364">
        <v>101</v>
      </c>
      <c r="B125" s="365" t="s">
        <v>195</v>
      </c>
      <c r="C125" s="373" t="s">
        <v>201</v>
      </c>
      <c r="D125" s="71">
        <v>2106684804.6400001</v>
      </c>
      <c r="E125" s="223">
        <f t="shared" si="51"/>
        <v>6.6976520585073362E-2</v>
      </c>
      <c r="F125" s="71">
        <v>1.3264</v>
      </c>
      <c r="G125" s="71">
        <v>1.3522000000000001</v>
      </c>
      <c r="H125" s="258">
        <v>0.15570000000000001</v>
      </c>
      <c r="I125" s="71">
        <v>2106530109.0999999</v>
      </c>
      <c r="J125" s="224">
        <f t="shared" si="48"/>
        <v>6.7013547872497109E-2</v>
      </c>
      <c r="K125" s="71">
        <v>1.3273999999999999</v>
      </c>
      <c r="L125" s="71">
        <v>1.3537999999999999</v>
      </c>
      <c r="M125" s="258">
        <v>0.15679999999999999</v>
      </c>
      <c r="N125" s="86">
        <f>((I125-D125)/D125)</f>
        <v>-7.3430794991012128E-5</v>
      </c>
      <c r="O125" s="86">
        <f t="shared" si="49"/>
        <v>1.1832569146574647E-3</v>
      </c>
      <c r="P125" s="265">
        <f t="shared" si="50"/>
        <v>1.0999999999999899E-3</v>
      </c>
      <c r="Q125" s="136"/>
    </row>
    <row r="126" spans="1:21" s="138" customFormat="1" ht="12" customHeight="1">
      <c r="A126" s="364">
        <v>102</v>
      </c>
      <c r="B126" s="365" t="s">
        <v>63</v>
      </c>
      <c r="C126" s="373" t="s">
        <v>32</v>
      </c>
      <c r="D126" s="80">
        <v>1239222845.6600001</v>
      </c>
      <c r="E126" s="223">
        <f t="shared" si="51"/>
        <v>3.9397841693752288E-2</v>
      </c>
      <c r="F126" s="71">
        <v>552.20000000000005</v>
      </c>
      <c r="G126" s="71">
        <v>552.20000000000005</v>
      </c>
      <c r="H126" s="258">
        <v>0</v>
      </c>
      <c r="I126" s="80">
        <v>1242342837.27</v>
      </c>
      <c r="J126" s="224">
        <f t="shared" si="48"/>
        <v>3.9521771295743136E-2</v>
      </c>
      <c r="K126" s="71">
        <v>552.20000000000005</v>
      </c>
      <c r="L126" s="71">
        <v>552.20000000000005</v>
      </c>
      <c r="M126" s="258">
        <v>0</v>
      </c>
      <c r="N126" s="86">
        <f>((I126-D126)/D126)</f>
        <v>2.5177002029350198E-3</v>
      </c>
      <c r="O126" s="86">
        <f t="shared" si="49"/>
        <v>0</v>
      </c>
      <c r="P126" s="265">
        <f t="shared" si="50"/>
        <v>0</v>
      </c>
      <c r="Q126" s="136"/>
    </row>
    <row r="127" spans="1:21" s="138" customFormat="1" ht="13.5" customHeight="1">
      <c r="A127" s="364">
        <v>103</v>
      </c>
      <c r="B127" s="365" t="s">
        <v>53</v>
      </c>
      <c r="C127" s="373" t="s">
        <v>58</v>
      </c>
      <c r="D127" s="80">
        <v>2150265306.1500001</v>
      </c>
      <c r="E127" s="223">
        <f t="shared" si="51"/>
        <v>6.8362048382142715E-2</v>
      </c>
      <c r="F127" s="71">
        <v>3.09</v>
      </c>
      <c r="G127" s="71">
        <v>3.13</v>
      </c>
      <c r="H127" s="258">
        <v>-4.4000000000000003E-3</v>
      </c>
      <c r="I127" s="80">
        <v>2136132691.51</v>
      </c>
      <c r="J127" s="224">
        <f t="shared" si="48"/>
        <v>6.7955273825006587E-2</v>
      </c>
      <c r="K127" s="71">
        <v>3.0670000000000002</v>
      </c>
      <c r="L127" s="71">
        <v>3.1070000000000002</v>
      </c>
      <c r="M127" s="258">
        <v>-6.4000000000000003E-3</v>
      </c>
      <c r="N127" s="86">
        <f>((I127-D127)/D127)</f>
        <v>-6.572498100387539E-3</v>
      </c>
      <c r="O127" s="86">
        <f t="shared" si="49"/>
        <v>-7.3482428115014976E-3</v>
      </c>
      <c r="P127" s="265">
        <f t="shared" si="50"/>
        <v>-2E-3</v>
      </c>
      <c r="Q127" s="136"/>
    </row>
    <row r="128" spans="1:21" s="138" customFormat="1" ht="12" customHeight="1">
      <c r="A128" s="364">
        <v>104</v>
      </c>
      <c r="B128" s="365" t="s">
        <v>99</v>
      </c>
      <c r="C128" s="373" t="s">
        <v>54</v>
      </c>
      <c r="D128" s="71">
        <v>167362842.22999999</v>
      </c>
      <c r="E128" s="223">
        <f t="shared" si="51"/>
        <v>5.3208628187307264E-3</v>
      </c>
      <c r="F128" s="71">
        <v>1.6902999999999999</v>
      </c>
      <c r="G128" s="71">
        <v>1.7192000000000001</v>
      </c>
      <c r="H128" s="258">
        <v>3.4299999999999997E-2</v>
      </c>
      <c r="I128" s="71">
        <v>167327129.06999999</v>
      </c>
      <c r="J128" s="224">
        <f t="shared" si="48"/>
        <v>5.3230592460369345E-3</v>
      </c>
      <c r="K128" s="71">
        <v>1.6899</v>
      </c>
      <c r="L128" s="71">
        <v>1.7193000000000001</v>
      </c>
      <c r="M128" s="258"/>
      <c r="N128" s="86">
        <f>((I128-D128)/D128)</f>
        <v>-2.1338762848516441E-4</v>
      </c>
      <c r="O128" s="86">
        <f t="shared" ref="O128:O138" si="53">((L128-G128)/G128)</f>
        <v>5.8166589111208111E-5</v>
      </c>
      <c r="P128" s="265">
        <f t="shared" si="50"/>
        <v>-3.4299999999999997E-2</v>
      </c>
      <c r="Q128" s="136"/>
    </row>
    <row r="129" spans="1:23" s="138" customFormat="1" ht="12" customHeight="1">
      <c r="A129" s="364">
        <v>105</v>
      </c>
      <c r="B129" s="365" t="s">
        <v>46</v>
      </c>
      <c r="C129" s="373" t="s">
        <v>234</v>
      </c>
      <c r="D129" s="71">
        <v>652333244.54999995</v>
      </c>
      <c r="E129" s="223">
        <f t="shared" si="51"/>
        <v>2.0739225386588806E-2</v>
      </c>
      <c r="F129" s="71">
        <v>1.2157</v>
      </c>
      <c r="G129" s="71">
        <v>1.2344999999999999</v>
      </c>
      <c r="H129" s="258">
        <v>0.1171</v>
      </c>
      <c r="I129" s="71">
        <v>626461595.34000003</v>
      </c>
      <c r="J129" s="224">
        <f t="shared" si="48"/>
        <v>1.9929178286245464E-2</v>
      </c>
      <c r="K129" s="71">
        <v>1.1619999999999999</v>
      </c>
      <c r="L129" s="71">
        <v>1.1818</v>
      </c>
      <c r="M129" s="258">
        <v>0.1232</v>
      </c>
      <c r="N129" s="86">
        <f t="shared" ref="N129:N138" si="54">((I129-D129)/D129)</f>
        <v>-3.9660172812205824E-2</v>
      </c>
      <c r="O129" s="86">
        <f t="shared" si="53"/>
        <v>-4.2689347914135256E-2</v>
      </c>
      <c r="P129" s="265">
        <f t="shared" si="50"/>
        <v>6.1000000000000082E-3</v>
      </c>
      <c r="Q129" s="136"/>
    </row>
    <row r="130" spans="1:23" s="138" customFormat="1" ht="12" customHeight="1">
      <c r="A130" s="364">
        <v>106</v>
      </c>
      <c r="B130" s="365" t="s">
        <v>118</v>
      </c>
      <c r="C130" s="373" t="s">
        <v>120</v>
      </c>
      <c r="D130" s="71">
        <v>130396366.45999999</v>
      </c>
      <c r="E130" s="223">
        <f t="shared" si="51"/>
        <v>4.1456106310689316E-3</v>
      </c>
      <c r="F130" s="71">
        <v>1.2461</v>
      </c>
      <c r="G130" s="71">
        <v>1.2599</v>
      </c>
      <c r="H130" s="258">
        <v>0.1348</v>
      </c>
      <c r="I130" s="71">
        <v>131218665.90000001</v>
      </c>
      <c r="J130" s="224">
        <f t="shared" si="48"/>
        <v>4.174366324539166E-3</v>
      </c>
      <c r="K130" s="71">
        <v>1.2519</v>
      </c>
      <c r="L130" s="71">
        <v>1.2657</v>
      </c>
      <c r="M130" s="258">
        <v>0.1394</v>
      </c>
      <c r="N130" s="86">
        <f t="shared" si="54"/>
        <v>6.3061530188592996E-3</v>
      </c>
      <c r="O130" s="86">
        <f t="shared" si="53"/>
        <v>4.6035399634891871E-3</v>
      </c>
      <c r="P130" s="265">
        <f t="shared" si="50"/>
        <v>4.599999999999993E-3</v>
      </c>
      <c r="Q130" s="136"/>
    </row>
    <row r="131" spans="1:23" s="138" customFormat="1" ht="12" customHeight="1">
      <c r="A131" s="364">
        <v>107</v>
      </c>
      <c r="B131" s="365" t="s">
        <v>96</v>
      </c>
      <c r="C131" s="373" t="s">
        <v>122</v>
      </c>
      <c r="D131" s="71">
        <v>226673988.25</v>
      </c>
      <c r="E131" s="223">
        <f t="shared" si="51"/>
        <v>7.2065052193325835E-3</v>
      </c>
      <c r="F131" s="71">
        <v>148.07</v>
      </c>
      <c r="G131" s="71">
        <v>150.16999999999999</v>
      </c>
      <c r="H131" s="258">
        <v>4.7500000000000001E-2</v>
      </c>
      <c r="I131" s="71">
        <v>225928136.49456099</v>
      </c>
      <c r="J131" s="224">
        <f t="shared" si="48"/>
        <v>7.1872915204572547E-3</v>
      </c>
      <c r="K131" s="71">
        <v>147.5853407167686</v>
      </c>
      <c r="L131" s="71">
        <v>149.73573904924569</v>
      </c>
      <c r="M131" s="258">
        <v>4.4400000000000002E-2</v>
      </c>
      <c r="N131" s="86">
        <f t="shared" si="54"/>
        <v>-3.2904161663949247E-3</v>
      </c>
      <c r="O131" s="86">
        <f t="shared" si="53"/>
        <v>-2.8917956366404287E-3</v>
      </c>
      <c r="P131" s="265">
        <f t="shared" si="50"/>
        <v>-3.0999999999999986E-3</v>
      </c>
      <c r="Q131" s="136"/>
      <c r="R131" s="264"/>
      <c r="S131" s="264"/>
      <c r="T131" s="137"/>
    </row>
    <row r="132" spans="1:23" s="138" customFormat="1" ht="12" customHeight="1">
      <c r="A132" s="364">
        <v>108</v>
      </c>
      <c r="B132" s="365" t="s">
        <v>41</v>
      </c>
      <c r="C132" s="373" t="s">
        <v>128</v>
      </c>
      <c r="D132" s="71">
        <v>163997641.69999999</v>
      </c>
      <c r="E132" s="223">
        <f t="shared" si="51"/>
        <v>5.213875089919078E-3</v>
      </c>
      <c r="F132" s="71">
        <v>3.7025000000000001</v>
      </c>
      <c r="G132" s="71">
        <v>3.7658999999999998</v>
      </c>
      <c r="H132" s="258">
        <v>9.01E-2</v>
      </c>
      <c r="I132" s="71">
        <v>166034011.74000001</v>
      </c>
      <c r="J132" s="224">
        <f t="shared" si="48"/>
        <v>5.2819222218261899E-3</v>
      </c>
      <c r="K132" s="71">
        <v>3.7488999999999999</v>
      </c>
      <c r="L132" s="71">
        <v>3.8123</v>
      </c>
      <c r="M132" s="258">
        <v>0.1036</v>
      </c>
      <c r="N132" s="86">
        <f t="shared" si="54"/>
        <v>1.2417069043743583E-2</v>
      </c>
      <c r="O132" s="86">
        <f t="shared" si="53"/>
        <v>1.2321091903661867E-2</v>
      </c>
      <c r="P132" s="265">
        <f t="shared" si="50"/>
        <v>1.3499999999999998E-2</v>
      </c>
      <c r="Q132" s="136"/>
      <c r="S132" s="254"/>
      <c r="T132" s="137"/>
    </row>
    <row r="133" spans="1:23" s="138" customFormat="1" ht="12" customHeight="1">
      <c r="A133" s="364">
        <v>109</v>
      </c>
      <c r="B133" s="365" t="s">
        <v>97</v>
      </c>
      <c r="C133" s="373" t="s">
        <v>170</v>
      </c>
      <c r="D133" s="71">
        <v>358076314.33999997</v>
      </c>
      <c r="E133" s="223">
        <f t="shared" si="51"/>
        <v>1.1384097699664419E-2</v>
      </c>
      <c r="F133" s="71">
        <v>135.34</v>
      </c>
      <c r="G133" s="71">
        <v>136.19</v>
      </c>
      <c r="H133" s="258">
        <v>8.5430000000000006E-2</v>
      </c>
      <c r="I133" s="71">
        <v>355214086.61000001</v>
      </c>
      <c r="J133" s="224">
        <f t="shared" si="48"/>
        <v>1.1300173728917043E-2</v>
      </c>
      <c r="K133" s="71">
        <v>135.65</v>
      </c>
      <c r="L133" s="71">
        <v>136.52000000000001</v>
      </c>
      <c r="M133" s="258">
        <v>8.7840000000000001E-2</v>
      </c>
      <c r="N133" s="86">
        <f>((I133-D133)/D133)</f>
        <v>-7.9933455952694542E-3</v>
      </c>
      <c r="O133" s="86">
        <f t="shared" si="53"/>
        <v>2.4230853954035725E-3</v>
      </c>
      <c r="P133" s="265">
        <f t="shared" si="50"/>
        <v>2.4099999999999955E-3</v>
      </c>
      <c r="Q133" s="136"/>
    </row>
    <row r="134" spans="1:23" s="138" customFormat="1" ht="12" customHeight="1">
      <c r="A134" s="364">
        <v>110</v>
      </c>
      <c r="B134" s="365" t="s">
        <v>114</v>
      </c>
      <c r="C134" s="373" t="s">
        <v>143</v>
      </c>
      <c r="D134" s="80">
        <v>153951355.09999999</v>
      </c>
      <c r="E134" s="223">
        <f t="shared" si="51"/>
        <v>4.894479744309497E-3</v>
      </c>
      <c r="F134" s="71">
        <v>140.63636</v>
      </c>
      <c r="G134" s="71">
        <v>145.60235</v>
      </c>
      <c r="H134" s="258">
        <v>-3.8E-3</v>
      </c>
      <c r="I134" s="80">
        <v>153205439.97999999</v>
      </c>
      <c r="J134" s="224">
        <f t="shared" si="48"/>
        <v>4.8738159697195816E-3</v>
      </c>
      <c r="K134" s="71">
        <v>139.95496</v>
      </c>
      <c r="L134" s="71">
        <v>145.00782100000001</v>
      </c>
      <c r="M134" s="258">
        <v>-3.7000000000000002E-3</v>
      </c>
      <c r="N134" s="86">
        <f>((I134-D134)/D134)</f>
        <v>-4.8451351371054273E-3</v>
      </c>
      <c r="O134" s="86">
        <f>((L134-G134)/G134)</f>
        <v>-4.0832376675238712E-3</v>
      </c>
      <c r="P134" s="265">
        <f t="shared" si="50"/>
        <v>9.9999999999999829E-5</v>
      </c>
      <c r="Q134" s="136"/>
      <c r="R134" s="137"/>
      <c r="T134" s="165"/>
    </row>
    <row r="135" spans="1:23" s="138" customFormat="1" ht="12" customHeight="1">
      <c r="A135" s="364">
        <v>111</v>
      </c>
      <c r="B135" s="365" t="s">
        <v>113</v>
      </c>
      <c r="C135" s="373" t="s">
        <v>157</v>
      </c>
      <c r="D135" s="80">
        <v>1035178096.87</v>
      </c>
      <c r="E135" s="223">
        <f>(D135/$D$139)</f>
        <v>3.2910773819379451E-2</v>
      </c>
      <c r="F135" s="71">
        <v>2.3700999999999999</v>
      </c>
      <c r="G135" s="71">
        <v>2.4226999999999999</v>
      </c>
      <c r="H135" s="258">
        <v>-0.89690000000000003</v>
      </c>
      <c r="I135" s="80">
        <v>1035975129.54</v>
      </c>
      <c r="J135" s="224">
        <f>(I135/$I$139)</f>
        <v>3.2956741818329034E-2</v>
      </c>
      <c r="K135" s="71">
        <v>2.3719999999999999</v>
      </c>
      <c r="L135" s="71">
        <v>2.4245000000000001</v>
      </c>
      <c r="M135" s="258">
        <v>3.8699999999999998E-2</v>
      </c>
      <c r="N135" s="86">
        <f>((I135-D135)/D135)</f>
        <v>7.6994738626125529E-4</v>
      </c>
      <c r="O135" s="86">
        <f>((L135-G135)/G135)</f>
        <v>7.429727163909052E-4</v>
      </c>
      <c r="P135" s="265">
        <f t="shared" si="50"/>
        <v>0.93559999999999999</v>
      </c>
      <c r="Q135" s="136"/>
      <c r="R135" s="144"/>
      <c r="T135" s="165"/>
    </row>
    <row r="136" spans="1:23" s="138" customFormat="1" ht="12" customHeight="1">
      <c r="A136" s="364">
        <v>112</v>
      </c>
      <c r="B136" s="365" t="s">
        <v>175</v>
      </c>
      <c r="C136" s="373" t="s">
        <v>207</v>
      </c>
      <c r="D136" s="80">
        <v>18531577.890000001</v>
      </c>
      <c r="E136" s="223">
        <f>(D136/$D$139)</f>
        <v>5.8916293756415745E-4</v>
      </c>
      <c r="F136" s="71">
        <v>1.1987000000000001</v>
      </c>
      <c r="G136" s="71">
        <v>1.1987000000000001</v>
      </c>
      <c r="H136" s="258">
        <v>-1.3408E-2</v>
      </c>
      <c r="I136" s="80">
        <v>18234515.089000002</v>
      </c>
      <c r="J136" s="224">
        <f>(I136/$I$139)</f>
        <v>5.8008169195860487E-4</v>
      </c>
      <c r="K136" s="71">
        <v>1.1795</v>
      </c>
      <c r="L136" s="71">
        <v>1.1795</v>
      </c>
      <c r="M136" s="258">
        <v>-1.6029999999999999E-2</v>
      </c>
      <c r="N136" s="86">
        <f>((I136-D136)/D136)</f>
        <v>-1.6030086739688795E-2</v>
      </c>
      <c r="O136" s="86">
        <f>((L136-G136)/G136)</f>
        <v>-1.6017352131475853E-2</v>
      </c>
      <c r="P136" s="265">
        <f t="shared" si="50"/>
        <v>-2.6219999999999993E-3</v>
      </c>
      <c r="Q136" s="136"/>
      <c r="R136" s="137"/>
      <c r="T136" s="165"/>
    </row>
    <row r="137" spans="1:23" s="138" customFormat="1" ht="12" customHeight="1">
      <c r="A137" s="364">
        <v>113</v>
      </c>
      <c r="B137" s="365" t="s">
        <v>188</v>
      </c>
      <c r="C137" s="373" t="s">
        <v>235</v>
      </c>
      <c r="D137" s="80">
        <v>211395852.72</v>
      </c>
      <c r="E137" s="223">
        <f>(D137/$D$139)</f>
        <v>6.7207769525444968E-3</v>
      </c>
      <c r="F137" s="71">
        <v>1.0713999999999999</v>
      </c>
      <c r="G137" s="71">
        <v>1.0713999999999999</v>
      </c>
      <c r="H137" s="258">
        <v>-0.48220000000000002</v>
      </c>
      <c r="I137" s="80">
        <v>207885136.47999999</v>
      </c>
      <c r="J137" s="224">
        <f>(I137/$I$139)</f>
        <v>6.6133023616904516E-3</v>
      </c>
      <c r="K137" s="71">
        <v>1.0723</v>
      </c>
      <c r="L137" s="71">
        <v>1.0723</v>
      </c>
      <c r="M137" s="258">
        <v>4.3799999999999999E-2</v>
      </c>
      <c r="N137" s="86">
        <f>((I137-D137)/D137)</f>
        <v>-1.6607308964807631E-2</v>
      </c>
      <c r="O137" s="86">
        <f>((L137-G137)/G137)</f>
        <v>8.4002240059746411E-4</v>
      </c>
      <c r="P137" s="265">
        <f>M137-H137</f>
        <v>0.52600000000000002</v>
      </c>
      <c r="Q137" s="136"/>
      <c r="R137" s="137"/>
      <c r="S137" s="166"/>
      <c r="T137" s="165"/>
    </row>
    <row r="138" spans="1:23" s="138" customFormat="1" ht="12" customHeight="1">
      <c r="A138" s="364">
        <v>114</v>
      </c>
      <c r="B138" s="365" t="s">
        <v>198</v>
      </c>
      <c r="C138" s="373" t="s">
        <v>200</v>
      </c>
      <c r="D138" s="71">
        <v>4176590.97</v>
      </c>
      <c r="E138" s="223">
        <f t="shared" si="51"/>
        <v>1.3278376075126185E-4</v>
      </c>
      <c r="F138" s="71">
        <v>102.084</v>
      </c>
      <c r="G138" s="71">
        <v>102.3</v>
      </c>
      <c r="H138" s="258">
        <v>1.685E-2</v>
      </c>
      <c r="I138" s="71">
        <v>4173801.06</v>
      </c>
      <c r="J138" s="224">
        <f t="shared" si="48"/>
        <v>1.3277817199778337E-4</v>
      </c>
      <c r="K138" s="71">
        <v>102.014</v>
      </c>
      <c r="L138" s="71">
        <v>102.22799999999999</v>
      </c>
      <c r="M138" s="258">
        <v>1.6851999999999999E-2</v>
      </c>
      <c r="N138" s="86">
        <f t="shared" si="54"/>
        <v>-6.6798736578223001E-4</v>
      </c>
      <c r="O138" s="86">
        <f t="shared" si="53"/>
        <v>-7.0381231671556919E-4</v>
      </c>
      <c r="P138" s="265">
        <f t="shared" si="50"/>
        <v>1.9999999999985307E-6</v>
      </c>
      <c r="Q138" s="136"/>
      <c r="R138" s="137"/>
      <c r="S138" s="166"/>
      <c r="T138" s="165"/>
    </row>
    <row r="139" spans="1:23" s="138" customFormat="1" ht="12" customHeight="1">
      <c r="A139" s="367"/>
      <c r="B139" s="368"/>
      <c r="C139" s="303" t="s">
        <v>47</v>
      </c>
      <c r="D139" s="250">
        <f>SUM(D117:D138)</f>
        <v>31454079522.75</v>
      </c>
      <c r="E139" s="323">
        <f>(D139/$D$159)</f>
        <v>2.1930645098284265E-2</v>
      </c>
      <c r="F139" s="325"/>
      <c r="G139" s="211"/>
      <c r="H139" s="340"/>
      <c r="I139" s="250">
        <f>SUM(I117:I138)</f>
        <v>31434391641.343563</v>
      </c>
      <c r="J139" s="323">
        <f>(I139/$I$159)</f>
        <v>2.2316856127603826E-2</v>
      </c>
      <c r="K139" s="325"/>
      <c r="L139" s="211"/>
      <c r="M139" s="340"/>
      <c r="N139" s="327">
        <f>((I139-D139)/D139)</f>
        <v>-6.259245765623863E-4</v>
      </c>
      <c r="O139" s="327"/>
      <c r="P139" s="328">
        <f t="shared" si="50"/>
        <v>0</v>
      </c>
      <c r="Q139" s="136"/>
      <c r="R139" s="137"/>
      <c r="S139" s="166"/>
      <c r="T139" s="165"/>
    </row>
    <row r="140" spans="1:23" s="138" customFormat="1" ht="5.25" customHeight="1">
      <c r="A140" s="394"/>
      <c r="B140" s="395"/>
      <c r="C140" s="395"/>
      <c r="D140" s="395"/>
      <c r="E140" s="395"/>
      <c r="F140" s="395"/>
      <c r="G140" s="395"/>
      <c r="H140" s="395"/>
      <c r="I140" s="395"/>
      <c r="J140" s="395"/>
      <c r="K140" s="395"/>
      <c r="L140" s="395"/>
      <c r="M140" s="395"/>
      <c r="N140" s="395"/>
      <c r="O140" s="395"/>
      <c r="P140" s="396"/>
      <c r="R140" s="137"/>
      <c r="S140" s="166"/>
      <c r="T140" s="165"/>
    </row>
    <row r="141" spans="1:23" s="138" customFormat="1" ht="12" customHeight="1">
      <c r="A141" s="376" t="s">
        <v>74</v>
      </c>
      <c r="B141" s="377"/>
      <c r="C141" s="377"/>
      <c r="D141" s="377"/>
      <c r="E141" s="377"/>
      <c r="F141" s="377"/>
      <c r="G141" s="377"/>
      <c r="H141" s="377"/>
      <c r="I141" s="377"/>
      <c r="J141" s="377"/>
      <c r="K141" s="377"/>
      <c r="L141" s="377"/>
      <c r="M141" s="377"/>
      <c r="N141" s="377"/>
      <c r="O141" s="377"/>
      <c r="P141" s="378"/>
      <c r="S141" s="167"/>
      <c r="T141" s="165"/>
    </row>
    <row r="142" spans="1:23" s="138" customFormat="1" ht="12" customHeight="1">
      <c r="A142" s="350">
        <v>115</v>
      </c>
      <c r="B142" s="262" t="s">
        <v>210</v>
      </c>
      <c r="C142" s="373" t="s">
        <v>209</v>
      </c>
      <c r="D142" s="74">
        <v>613436865.99000001</v>
      </c>
      <c r="E142" s="223">
        <f>(D142/$D$145)</f>
        <v>0.20691068862393433</v>
      </c>
      <c r="F142" s="74">
        <v>16.252400000000002</v>
      </c>
      <c r="G142" s="74">
        <v>16.433399999999999</v>
      </c>
      <c r="H142" s="258">
        <v>0.1125</v>
      </c>
      <c r="I142" s="74">
        <v>616567364.08000004</v>
      </c>
      <c r="J142" s="223">
        <f>(I142/$I$145)</f>
        <v>0.20707170203525033</v>
      </c>
      <c r="K142" s="74">
        <v>16.261199999999999</v>
      </c>
      <c r="L142" s="74">
        <v>16.442299999999999</v>
      </c>
      <c r="M142" s="258">
        <v>0.11310000000000001</v>
      </c>
      <c r="N142" s="86">
        <f>((I142-D142)/D142)</f>
        <v>5.1032115341614719E-3</v>
      </c>
      <c r="O142" s="135">
        <f>((L142-G142)/G142)</f>
        <v>5.4157995302253788E-4</v>
      </c>
      <c r="P142" s="265">
        <f>M142-H142</f>
        <v>6.0000000000000331E-4</v>
      </c>
      <c r="Q142" s="136"/>
      <c r="S142" s="139"/>
      <c r="T142" s="165"/>
    </row>
    <row r="143" spans="1:23" s="138" customFormat="1" ht="11.25" customHeight="1">
      <c r="A143" s="364">
        <v>116</v>
      </c>
      <c r="B143" s="365" t="s">
        <v>6</v>
      </c>
      <c r="C143" s="373" t="s">
        <v>30</v>
      </c>
      <c r="D143" s="72">
        <v>1848293824.3599999</v>
      </c>
      <c r="E143" s="223">
        <f>(D143/$D$145)</f>
        <v>0.62342478774975829</v>
      </c>
      <c r="F143" s="74">
        <v>1.49</v>
      </c>
      <c r="G143" s="74">
        <v>1.51</v>
      </c>
      <c r="H143" s="258">
        <v>0.1615</v>
      </c>
      <c r="I143" s="72">
        <v>1857571210.6500001</v>
      </c>
      <c r="J143" s="223">
        <f>(I143/$I$145)</f>
        <v>0.62385791829076986</v>
      </c>
      <c r="K143" s="74" t="s">
        <v>274</v>
      </c>
      <c r="L143" s="74">
        <v>1.52</v>
      </c>
      <c r="M143" s="258">
        <v>0.1615</v>
      </c>
      <c r="N143" s="86">
        <f>((I143-D143)/D143)</f>
        <v>5.019432607373797E-3</v>
      </c>
      <c r="O143" s="86">
        <f>((L143-G143)/G143)</f>
        <v>6.6225165562913968E-3</v>
      </c>
      <c r="P143" s="265">
        <f>M143-H143</f>
        <v>0</v>
      </c>
      <c r="Q143" s="136"/>
    </row>
    <row r="144" spans="1:23" s="138" customFormat="1" ht="12" customHeight="1">
      <c r="A144" s="350">
        <v>117</v>
      </c>
      <c r="B144" s="262" t="s">
        <v>8</v>
      </c>
      <c r="C144" s="373" t="s">
        <v>31</v>
      </c>
      <c r="D144" s="74">
        <v>503011585.99000001</v>
      </c>
      <c r="E144" s="223">
        <f>(D144/$D$145)</f>
        <v>0.1696645236263073</v>
      </c>
      <c r="F144" s="74">
        <v>43.439</v>
      </c>
      <c r="G144" s="74">
        <v>44.748699999999999</v>
      </c>
      <c r="H144" s="359">
        <v>-0.45200000000000001</v>
      </c>
      <c r="I144" s="74">
        <v>503416339.92000002</v>
      </c>
      <c r="J144" s="223">
        <f>(I144/$I$145)</f>
        <v>0.16907037967397978</v>
      </c>
      <c r="K144" s="74">
        <v>43.456800000000001</v>
      </c>
      <c r="L144" s="74">
        <v>44.767099999999999</v>
      </c>
      <c r="M144" s="359">
        <v>2.1399999999999999E-2</v>
      </c>
      <c r="N144" s="86">
        <f>((I144-D144)/D144)</f>
        <v>8.0466124692414891E-4</v>
      </c>
      <c r="O144" s="86">
        <f>((L144-G144)/G144)</f>
        <v>4.1118512940040158E-4</v>
      </c>
      <c r="P144" s="265">
        <f>M144-H144</f>
        <v>0.47339999999999999</v>
      </c>
      <c r="Q144" s="136"/>
      <c r="U144" s="209"/>
      <c r="V144" s="210"/>
      <c r="W144" s="136"/>
    </row>
    <row r="145" spans="1:20" s="138" customFormat="1" ht="12.75" customHeight="1">
      <c r="A145" s="247"/>
      <c r="B145" s="13"/>
      <c r="C145" s="352" t="s">
        <v>47</v>
      </c>
      <c r="D145" s="250">
        <f>SUM(D142:D144)</f>
        <v>2964742276.3400002</v>
      </c>
      <c r="E145" s="323">
        <f>(D145/$D$159)</f>
        <v>2.0670994559947448E-3</v>
      </c>
      <c r="F145" s="13"/>
      <c r="G145" s="13"/>
      <c r="H145" s="339"/>
      <c r="I145" s="250">
        <f>SUM(I142:I144)</f>
        <v>2977554914.6500001</v>
      </c>
      <c r="J145" s="323">
        <f>(I145/$I$159)</f>
        <v>2.1139160382186916E-3</v>
      </c>
      <c r="K145" s="325"/>
      <c r="L145" s="211"/>
      <c r="M145" s="340"/>
      <c r="N145" s="327">
        <f>((I145-D145)/D145)</f>
        <v>4.3216701877430153E-3</v>
      </c>
      <c r="O145" s="327"/>
      <c r="P145" s="328">
        <f>M145-H145</f>
        <v>0</v>
      </c>
      <c r="Q145" s="136"/>
      <c r="T145" s="137"/>
    </row>
    <row r="146" spans="1:20" s="138" customFormat="1" ht="4.5" customHeight="1">
      <c r="A146" s="394"/>
      <c r="B146" s="395"/>
      <c r="C146" s="395"/>
      <c r="D146" s="395"/>
      <c r="E146" s="395"/>
      <c r="F146" s="395"/>
      <c r="G146" s="395"/>
      <c r="H146" s="395"/>
      <c r="I146" s="395"/>
      <c r="J146" s="395"/>
      <c r="K146" s="395"/>
      <c r="L146" s="395"/>
      <c r="M146" s="395"/>
      <c r="N146" s="395"/>
      <c r="O146" s="395"/>
      <c r="P146" s="396"/>
      <c r="T146" s="137"/>
    </row>
    <row r="147" spans="1:20" s="138" customFormat="1" ht="12.75" customHeight="1">
      <c r="A147" s="376" t="s">
        <v>220</v>
      </c>
      <c r="B147" s="377"/>
      <c r="C147" s="377"/>
      <c r="D147" s="377"/>
      <c r="E147" s="377"/>
      <c r="F147" s="377"/>
      <c r="G147" s="377"/>
      <c r="H147" s="377"/>
      <c r="I147" s="377"/>
      <c r="J147" s="377"/>
      <c r="K147" s="377"/>
      <c r="L147" s="377"/>
      <c r="M147" s="377"/>
      <c r="N147" s="377"/>
      <c r="O147" s="377"/>
      <c r="P147" s="378"/>
      <c r="T147" s="137"/>
    </row>
    <row r="148" spans="1:20" s="138" customFormat="1" ht="12.75" customHeight="1">
      <c r="A148" s="379" t="s">
        <v>221</v>
      </c>
      <c r="B148" s="380"/>
      <c r="C148" s="380"/>
      <c r="D148" s="380"/>
      <c r="E148" s="380"/>
      <c r="F148" s="380"/>
      <c r="G148" s="380"/>
      <c r="H148" s="380"/>
      <c r="I148" s="380"/>
      <c r="J148" s="380"/>
      <c r="K148" s="380"/>
      <c r="L148" s="380"/>
      <c r="M148" s="380"/>
      <c r="N148" s="380"/>
      <c r="O148" s="380"/>
      <c r="P148" s="381"/>
      <c r="T148" s="137"/>
    </row>
    <row r="149" spans="1:20" s="138" customFormat="1" ht="12" customHeight="1">
      <c r="A149" s="364">
        <v>118</v>
      </c>
      <c r="B149" s="365" t="s">
        <v>28</v>
      </c>
      <c r="C149" s="373" t="s">
        <v>142</v>
      </c>
      <c r="D149" s="251">
        <v>3151782583.1999998</v>
      </c>
      <c r="E149" s="223">
        <f>(D149/$D$158)</f>
        <v>0.17144484539071972</v>
      </c>
      <c r="F149" s="114">
        <v>1.58</v>
      </c>
      <c r="G149" s="114">
        <v>1.6</v>
      </c>
      <c r="H149" s="259">
        <v>0.1065</v>
      </c>
      <c r="I149" s="251">
        <v>3178629397.4499998</v>
      </c>
      <c r="J149" s="223">
        <f>(I149/$I$158)</f>
        <v>0.16906156720923837</v>
      </c>
      <c r="K149" s="114">
        <v>1.58</v>
      </c>
      <c r="L149" s="114">
        <v>1.61</v>
      </c>
      <c r="M149" s="259">
        <v>0.1158</v>
      </c>
      <c r="N149" s="135">
        <f>((I149-D149)/D149)</f>
        <v>8.517977855801993E-3</v>
      </c>
      <c r="O149" s="135">
        <f>((L149-G149)/G149)</f>
        <v>6.2500000000000056E-3</v>
      </c>
      <c r="P149" s="265">
        <f>M149-H149</f>
        <v>9.3000000000000027E-3</v>
      </c>
      <c r="Q149" s="136"/>
      <c r="T149" s="137"/>
    </row>
    <row r="150" spans="1:20" s="138" customFormat="1" ht="12.75" customHeight="1">
      <c r="A150" s="364">
        <v>119</v>
      </c>
      <c r="B150" s="365" t="s">
        <v>6</v>
      </c>
      <c r="C150" s="373" t="s">
        <v>73</v>
      </c>
      <c r="D150" s="251">
        <v>346063219.26999998</v>
      </c>
      <c r="E150" s="223">
        <f>(D150/$D$158)</f>
        <v>1.8824507578476896E-2</v>
      </c>
      <c r="F150" s="114">
        <v>273.51</v>
      </c>
      <c r="G150" s="114" t="s">
        <v>264</v>
      </c>
      <c r="H150" s="259">
        <v>0.1331</v>
      </c>
      <c r="I150" s="251">
        <v>349321472.39999998</v>
      </c>
      <c r="J150" s="223">
        <f>(I150/$I$158)</f>
        <v>1.8579339771777115E-2</v>
      </c>
      <c r="K150" s="114">
        <v>276.29000000000002</v>
      </c>
      <c r="L150" s="114">
        <v>280.07</v>
      </c>
      <c r="M150" s="259">
        <v>0.14399999999999999</v>
      </c>
      <c r="N150" s="86">
        <f>((I150-D150)/D150)</f>
        <v>9.4151962663732037E-3</v>
      </c>
      <c r="O150" s="86" t="e">
        <f>((L150-G150)/G150)</f>
        <v>#VALUE!</v>
      </c>
      <c r="P150" s="265">
        <f>M150-H150</f>
        <v>1.0899999999999993E-2</v>
      </c>
      <c r="Q150" s="136"/>
      <c r="R150" s="218"/>
    </row>
    <row r="151" spans="1:20" s="138" customFormat="1" ht="6" customHeight="1">
      <c r="A151" s="394"/>
      <c r="B151" s="395"/>
      <c r="C151" s="395"/>
      <c r="D151" s="395"/>
      <c r="E151" s="395"/>
      <c r="F151" s="395"/>
      <c r="G151" s="395"/>
      <c r="H151" s="395"/>
      <c r="I151" s="395"/>
      <c r="J151" s="395"/>
      <c r="K151" s="395"/>
      <c r="L151" s="395"/>
      <c r="M151" s="395"/>
      <c r="N151" s="395"/>
      <c r="O151" s="395"/>
      <c r="P151" s="396"/>
      <c r="R151" s="218"/>
    </row>
    <row r="152" spans="1:20" s="138" customFormat="1" ht="12" customHeight="1">
      <c r="A152" s="379" t="s">
        <v>222</v>
      </c>
      <c r="B152" s="380"/>
      <c r="C152" s="380"/>
      <c r="D152" s="380"/>
      <c r="E152" s="380"/>
      <c r="F152" s="380"/>
      <c r="G152" s="380"/>
      <c r="H152" s="380"/>
      <c r="I152" s="380"/>
      <c r="J152" s="380"/>
      <c r="K152" s="380"/>
      <c r="L152" s="380"/>
      <c r="M152" s="380"/>
      <c r="N152" s="380"/>
      <c r="O152" s="380"/>
      <c r="P152" s="381"/>
      <c r="R152" s="218"/>
    </row>
    <row r="153" spans="1:20" s="138" customFormat="1" ht="12" customHeight="1">
      <c r="A153" s="364">
        <v>120</v>
      </c>
      <c r="B153" s="365" t="s">
        <v>6</v>
      </c>
      <c r="C153" s="373" t="s">
        <v>144</v>
      </c>
      <c r="D153" s="80">
        <v>7011861066.9099998</v>
      </c>
      <c r="E153" s="223">
        <f>(D153/$D$158)</f>
        <v>0.38141826245421201</v>
      </c>
      <c r="F153" s="81">
        <v>118.53</v>
      </c>
      <c r="G153" s="81">
        <v>118.53</v>
      </c>
      <c r="H153" s="258">
        <v>3.2199999999999999E-2</v>
      </c>
      <c r="I153" s="80">
        <v>6998595982.1800003</v>
      </c>
      <c r="J153" s="223">
        <f>(I153/$I$158)</f>
        <v>0.37223389614430241</v>
      </c>
      <c r="K153" s="81">
        <v>118.57</v>
      </c>
      <c r="L153" s="81">
        <v>118.57</v>
      </c>
      <c r="M153" s="258">
        <v>3.2199999999999999E-2</v>
      </c>
      <c r="N153" s="86">
        <f t="shared" ref="N153:N159" si="55">((I153-D153)/D153)</f>
        <v>-1.8918065551240628E-3</v>
      </c>
      <c r="O153" s="86">
        <f>((L153-G153)/G153)</f>
        <v>3.3746730785448446E-4</v>
      </c>
      <c r="P153" s="265">
        <f t="shared" ref="P153:P158" si="56">M153-H153</f>
        <v>0</v>
      </c>
      <c r="Q153" s="136"/>
      <c r="R153" s="218"/>
    </row>
    <row r="154" spans="1:20" s="138" customFormat="1" ht="12" customHeight="1">
      <c r="A154" s="364">
        <v>121</v>
      </c>
      <c r="B154" s="365" t="s">
        <v>205</v>
      </c>
      <c r="C154" s="373" t="s">
        <v>206</v>
      </c>
      <c r="D154" s="80">
        <v>5752233400.21</v>
      </c>
      <c r="E154" s="223">
        <f>(D154/$D$158)</f>
        <v>0.31289936406370378</v>
      </c>
      <c r="F154" s="80">
        <v>120.08</v>
      </c>
      <c r="G154" s="80">
        <v>120.08</v>
      </c>
      <c r="H154" s="258">
        <v>9.2399999999999996E-2</v>
      </c>
      <c r="I154" s="80">
        <v>5750113702.0600004</v>
      </c>
      <c r="J154" s="223">
        <f>(I154/$I$158)</f>
        <v>0.30583094552685136</v>
      </c>
      <c r="K154" s="80">
        <v>120.27</v>
      </c>
      <c r="L154" s="80">
        <v>120.28</v>
      </c>
      <c r="M154" s="258">
        <v>9.2399999999999996E-2</v>
      </c>
      <c r="N154" s="86">
        <f t="shared" si="55"/>
        <v>-3.6850002468992888E-4</v>
      </c>
      <c r="O154" s="86">
        <f>((L154-G154)/G154)</f>
        <v>1.6655562958028218E-3</v>
      </c>
      <c r="P154" s="265">
        <f t="shared" si="56"/>
        <v>0</v>
      </c>
      <c r="Q154" s="136"/>
      <c r="R154" s="218"/>
    </row>
    <row r="155" spans="1:20" s="138" customFormat="1" ht="12" customHeight="1">
      <c r="A155" s="364">
        <v>122</v>
      </c>
      <c r="B155" s="365" t="s">
        <v>46</v>
      </c>
      <c r="C155" s="373" t="s">
        <v>180</v>
      </c>
      <c r="D155" s="80">
        <v>1804854778.9400001</v>
      </c>
      <c r="E155" s="223">
        <f>(D155/$D$158)</f>
        <v>9.8177155422282655E-2</v>
      </c>
      <c r="F155" s="81">
        <v>1.1066</v>
      </c>
      <c r="G155" s="81">
        <v>1.1066</v>
      </c>
      <c r="H155" s="258">
        <v>3.1099999999999999E-2</v>
      </c>
      <c r="I155" s="80">
        <v>1739298895.6099999</v>
      </c>
      <c r="J155" s="223">
        <f>(I155/$I$158)</f>
        <v>9.2507983904326643E-2</v>
      </c>
      <c r="K155" s="81">
        <v>1.0608</v>
      </c>
      <c r="L155" s="81">
        <v>1.0608</v>
      </c>
      <c r="M155" s="258">
        <v>3.2399999999999998E-2</v>
      </c>
      <c r="N155" s="86">
        <f t="shared" si="55"/>
        <v>-3.6321971216155935E-2</v>
      </c>
      <c r="O155" s="86">
        <f>((L155-G155)/G155)</f>
        <v>-4.1388035423820767E-2</v>
      </c>
      <c r="P155" s="265">
        <f t="shared" si="56"/>
        <v>1.2999999999999991E-3</v>
      </c>
      <c r="Q155" s="136"/>
      <c r="R155" s="218"/>
    </row>
    <row r="156" spans="1:20" s="138" customFormat="1" ht="12" customHeight="1">
      <c r="A156" s="364">
        <v>123</v>
      </c>
      <c r="B156" s="365" t="s">
        <v>192</v>
      </c>
      <c r="C156" s="373" t="s">
        <v>193</v>
      </c>
      <c r="D156" s="80">
        <v>316858166.69</v>
      </c>
      <c r="E156" s="223">
        <f>(D156/$D$158)</f>
        <v>1.7235865090605068E-2</v>
      </c>
      <c r="F156" s="81">
        <v>102.09</v>
      </c>
      <c r="G156" s="81">
        <v>102.09</v>
      </c>
      <c r="H156" s="258">
        <v>7.5200000000000003E-2</v>
      </c>
      <c r="I156" s="80">
        <v>317412525.42000002</v>
      </c>
      <c r="J156" s="223">
        <f>(I156/$I$158)</f>
        <v>1.6882200561788373E-2</v>
      </c>
      <c r="K156" s="81">
        <v>102.25</v>
      </c>
      <c r="L156" s="81">
        <v>102.25</v>
      </c>
      <c r="M156" s="258">
        <v>7.6300000000000007E-2</v>
      </c>
      <c r="N156" s="86">
        <f t="shared" si="55"/>
        <v>1.7495484992260878E-3</v>
      </c>
      <c r="O156" s="86">
        <f>((L156-G156)/G156)</f>
        <v>1.5672445881084983E-3</v>
      </c>
      <c r="P156" s="265">
        <f t="shared" si="56"/>
        <v>1.1000000000000038E-3</v>
      </c>
      <c r="Q156" s="136"/>
      <c r="R156" s="218"/>
    </row>
    <row r="157" spans="1:20" s="138" customFormat="1" ht="12" customHeight="1">
      <c r="A157" s="364">
        <v>124</v>
      </c>
      <c r="B157" s="365" t="s">
        <v>275</v>
      </c>
      <c r="C157" s="373" t="s">
        <v>273</v>
      </c>
      <c r="D157" s="80">
        <v>0</v>
      </c>
      <c r="E157" s="223">
        <f>(D157/$D$158)</f>
        <v>0</v>
      </c>
      <c r="F157" s="81">
        <v>0</v>
      </c>
      <c r="G157" s="81">
        <v>0</v>
      </c>
      <c r="H157" s="258">
        <v>0</v>
      </c>
      <c r="I157" s="80">
        <v>468236515.32999998</v>
      </c>
      <c r="J157" s="223">
        <f>(I157/$I$158)</f>
        <v>2.4904066881715668E-2</v>
      </c>
      <c r="K157" s="80">
        <v>1012.03</v>
      </c>
      <c r="L157" s="80">
        <v>1012.03</v>
      </c>
      <c r="M157" s="258">
        <v>1.2E-2</v>
      </c>
      <c r="N157" s="86" t="e">
        <f t="shared" ref="N157" si="57">((I157-D157)/D157)</f>
        <v>#DIV/0!</v>
      </c>
      <c r="O157" s="86" t="e">
        <f>((L157-G157)/G157)</f>
        <v>#DIV/0!</v>
      </c>
      <c r="P157" s="265">
        <f t="shared" si="56"/>
        <v>1.2E-2</v>
      </c>
      <c r="Q157" s="136"/>
      <c r="R157" s="218"/>
    </row>
    <row r="158" spans="1:20" s="138" customFormat="1" ht="12" customHeight="1">
      <c r="A158" s="322"/>
      <c r="B158" s="13"/>
      <c r="C158" s="352" t="s">
        <v>47</v>
      </c>
      <c r="D158" s="84">
        <f>SUM(D149:D157)</f>
        <v>18383653215.219997</v>
      </c>
      <c r="E158" s="323">
        <f>(D158/$D$159)</f>
        <v>1.2817586157030034E-2</v>
      </c>
      <c r="F158" s="324"/>
      <c r="G158" s="77"/>
      <c r="H158" s="305"/>
      <c r="I158" s="84">
        <f>SUM(I149:I157)</f>
        <v>18801608490.450001</v>
      </c>
      <c r="J158" s="323">
        <f>(I158/$I$159)</f>
        <v>1.3348207798526145E-2</v>
      </c>
      <c r="K158" s="325"/>
      <c r="L158" s="77"/>
      <c r="M158" s="326"/>
      <c r="N158" s="327">
        <f t="shared" si="55"/>
        <v>2.2735158803146607E-2</v>
      </c>
      <c r="O158" s="327"/>
      <c r="P158" s="328">
        <f t="shared" si="56"/>
        <v>0</v>
      </c>
      <c r="Q158" s="136"/>
      <c r="R158" s="163" t="s">
        <v>185</v>
      </c>
    </row>
    <row r="159" spans="1:20" s="138" customFormat="1" ht="12" customHeight="1">
      <c r="A159" s="329"/>
      <c r="B159" s="330"/>
      <c r="C159" s="331" t="s">
        <v>33</v>
      </c>
      <c r="D159" s="332">
        <f>SUM(D21,D53,D85,D107,D114,D139,D145,D158)</f>
        <v>1434252361560.0708</v>
      </c>
      <c r="E159" s="333"/>
      <c r="F159" s="333"/>
      <c r="G159" s="334"/>
      <c r="H159" s="335"/>
      <c r="I159" s="332">
        <f>SUM(I21,I53,I85,I107,I114,I139,I145,I158)</f>
        <v>1408549280490.374</v>
      </c>
      <c r="J159" s="333"/>
      <c r="K159" s="333"/>
      <c r="L159" s="334"/>
      <c r="M159" s="336"/>
      <c r="N159" s="337">
        <f t="shared" si="55"/>
        <v>-1.7920891579874351E-2</v>
      </c>
      <c r="O159" s="337"/>
      <c r="P159" s="338"/>
      <c r="R159" s="164">
        <f>((I159-D159)/D159)</f>
        <v>-1.7920891579874351E-2</v>
      </c>
    </row>
    <row r="160" spans="1:20" s="138" customFormat="1" ht="6.75" customHeight="1">
      <c r="A160" s="394"/>
      <c r="B160" s="395"/>
      <c r="C160" s="395"/>
      <c r="D160" s="395"/>
      <c r="E160" s="395"/>
      <c r="F160" s="395"/>
      <c r="G160" s="395"/>
      <c r="H160" s="395"/>
      <c r="I160" s="395"/>
      <c r="J160" s="395"/>
      <c r="K160" s="395"/>
      <c r="L160" s="395"/>
      <c r="M160" s="395"/>
      <c r="N160" s="395"/>
      <c r="O160" s="395"/>
      <c r="P160" s="396"/>
      <c r="R160" s="218"/>
    </row>
    <row r="161" spans="1:18" s="138" customFormat="1" ht="12" customHeight="1">
      <c r="A161" s="391" t="s">
        <v>223</v>
      </c>
      <c r="B161" s="392"/>
      <c r="C161" s="392"/>
      <c r="D161" s="392"/>
      <c r="E161" s="392"/>
      <c r="F161" s="392"/>
      <c r="G161" s="392"/>
      <c r="H161" s="392"/>
      <c r="I161" s="392"/>
      <c r="J161" s="392"/>
      <c r="K161" s="392"/>
      <c r="L161" s="392"/>
      <c r="M161" s="392"/>
      <c r="N161" s="392"/>
      <c r="O161" s="392"/>
      <c r="P161" s="393"/>
      <c r="R161" s="218"/>
    </row>
    <row r="162" spans="1:18" s="138" customFormat="1" ht="25.5" customHeight="1">
      <c r="A162" s="299"/>
      <c r="B162" s="300"/>
      <c r="C162" s="300"/>
      <c r="D162" s="317" t="s">
        <v>228</v>
      </c>
      <c r="E162" s="318"/>
      <c r="F162" s="318"/>
      <c r="G162" s="319" t="s">
        <v>229</v>
      </c>
      <c r="H162" s="320"/>
      <c r="I162" s="321" t="s">
        <v>228</v>
      </c>
      <c r="J162" s="318"/>
      <c r="K162" s="318"/>
      <c r="L162" s="319" t="s">
        <v>229</v>
      </c>
      <c r="M162" s="319"/>
      <c r="N162" s="389" t="s">
        <v>70</v>
      </c>
      <c r="O162" s="389"/>
      <c r="P162" s="390"/>
      <c r="R162" s="218"/>
    </row>
    <row r="163" spans="1:18" s="138" customFormat="1" ht="12" customHeight="1">
      <c r="A163" s="346" t="s">
        <v>2</v>
      </c>
      <c r="B163" s="347" t="s">
        <v>216</v>
      </c>
      <c r="C163" s="348" t="s">
        <v>3</v>
      </c>
      <c r="D163" s="231"/>
      <c r="E163" s="231"/>
      <c r="F163" s="231"/>
      <c r="G163" s="231"/>
      <c r="H163" s="231"/>
      <c r="I163" s="271"/>
      <c r="J163" s="272"/>
      <c r="K163" s="272"/>
      <c r="L163" s="273"/>
      <c r="M163" s="273"/>
      <c r="N163" s="267" t="s">
        <v>227</v>
      </c>
      <c r="O163" s="266" t="s">
        <v>230</v>
      </c>
      <c r="P163" s="269" t="s">
        <v>243</v>
      </c>
      <c r="R163" s="218"/>
    </row>
    <row r="164" spans="1:18" s="138" customFormat="1" ht="12" customHeight="1">
      <c r="A164" s="350">
        <v>1</v>
      </c>
      <c r="B164" s="262" t="s">
        <v>129</v>
      </c>
      <c r="C164" s="374" t="s">
        <v>247</v>
      </c>
      <c r="D164" s="80">
        <v>78055229066</v>
      </c>
      <c r="E164" s="223">
        <f>(D164/$D$166)</f>
        <v>0.91785421214419494</v>
      </c>
      <c r="F164" s="81">
        <v>107.55</v>
      </c>
      <c r="G164" s="81">
        <v>107.55</v>
      </c>
      <c r="H164" s="261">
        <v>0.121</v>
      </c>
      <c r="I164" s="80">
        <v>78055229066</v>
      </c>
      <c r="J164" s="223">
        <f>(I164/$I$166)</f>
        <v>0.91768469425714161</v>
      </c>
      <c r="K164" s="81">
        <v>107.55</v>
      </c>
      <c r="L164" s="81">
        <v>107.55</v>
      </c>
      <c r="M164" s="261">
        <v>0.121</v>
      </c>
      <c r="N164" s="86">
        <f>((I164-D164)/D164)</f>
        <v>0</v>
      </c>
      <c r="O164" s="86">
        <f>((L164-G164)/G164)</f>
        <v>0</v>
      </c>
      <c r="P164" s="265">
        <f>M164-H164</f>
        <v>0</v>
      </c>
      <c r="R164" s="218"/>
    </row>
    <row r="165" spans="1:18" s="138" customFormat="1" ht="12" customHeight="1">
      <c r="A165" s="364">
        <v>2</v>
      </c>
      <c r="B165" s="365" t="s">
        <v>44</v>
      </c>
      <c r="C165" s="374" t="s">
        <v>224</v>
      </c>
      <c r="D165" s="80">
        <v>6985758961.5600004</v>
      </c>
      <c r="E165" s="223">
        <f>(D165/$D$166)</f>
        <v>8.214578785580505E-2</v>
      </c>
      <c r="F165" s="82">
        <v>103.57</v>
      </c>
      <c r="G165" s="82">
        <v>103.57</v>
      </c>
      <c r="H165" s="261"/>
      <c r="I165" s="80">
        <v>7001468026.6599998</v>
      </c>
      <c r="J165" s="223">
        <f>(I165/$I$166)</f>
        <v>8.2315305742858363E-2</v>
      </c>
      <c r="K165" s="82">
        <v>103.8</v>
      </c>
      <c r="L165" s="82">
        <v>103.8</v>
      </c>
      <c r="M165" s="261"/>
      <c r="N165" s="86">
        <f>((I165-D165)/D165)</f>
        <v>2.2487270440392369E-3</v>
      </c>
      <c r="O165" s="86">
        <f>((L165-G165)/G165)</f>
        <v>2.2207202857970842E-3</v>
      </c>
      <c r="P165" s="265">
        <f>M165-H165</f>
        <v>0</v>
      </c>
      <c r="R165" s="163" t="s">
        <v>232</v>
      </c>
    </row>
    <row r="166" spans="1:18" s="138" customFormat="1" ht="12" customHeight="1">
      <c r="A166" s="302"/>
      <c r="B166" s="303"/>
      <c r="C166" s="303" t="s">
        <v>225</v>
      </c>
      <c r="D166" s="85">
        <f>SUM(D164:D165)</f>
        <v>85040988027.559998</v>
      </c>
      <c r="E166" s="304"/>
      <c r="F166" s="77"/>
      <c r="G166" s="77"/>
      <c r="H166" s="305"/>
      <c r="I166" s="85">
        <f>SUM(I164:I165)</f>
        <v>85056697092.660004</v>
      </c>
      <c r="J166" s="275"/>
      <c r="K166" s="82"/>
      <c r="L166" s="82"/>
      <c r="M166" s="270"/>
      <c r="N166" s="86">
        <f>((I166-D166)/D166)</f>
        <v>1.8472345470533721E-4</v>
      </c>
      <c r="O166" s="248"/>
      <c r="P166" s="265">
        <f>M166-H166</f>
        <v>0</v>
      </c>
      <c r="R166" s="164">
        <f>((I166-D166)/D166)</f>
        <v>1.8472345470533721E-4</v>
      </c>
    </row>
    <row r="167" spans="1:18" s="138" customFormat="1" ht="7.5" customHeight="1">
      <c r="A167" s="397"/>
      <c r="B167" s="398"/>
      <c r="C167" s="398"/>
      <c r="D167" s="398"/>
      <c r="E167" s="398"/>
      <c r="F167" s="398"/>
      <c r="G167" s="398"/>
      <c r="H167" s="398"/>
      <c r="I167" s="398"/>
      <c r="J167" s="398"/>
      <c r="K167" s="398"/>
      <c r="L167" s="398"/>
      <c r="M167" s="398"/>
      <c r="N167" s="398"/>
      <c r="O167" s="398"/>
      <c r="P167" s="399"/>
      <c r="R167" s="218"/>
    </row>
    <row r="168" spans="1:18" s="138" customFormat="1" ht="12" customHeight="1">
      <c r="A168" s="391" t="s">
        <v>248</v>
      </c>
      <c r="B168" s="392"/>
      <c r="C168" s="392"/>
      <c r="D168" s="392"/>
      <c r="E168" s="392"/>
      <c r="F168" s="392"/>
      <c r="G168" s="392"/>
      <c r="H168" s="392"/>
      <c r="I168" s="392"/>
      <c r="J168" s="392"/>
      <c r="K168" s="392"/>
      <c r="L168" s="392"/>
      <c r="M168" s="392"/>
      <c r="N168" s="392"/>
      <c r="O168" s="392"/>
      <c r="P168" s="393"/>
      <c r="R168" s="218"/>
    </row>
    <row r="169" spans="1:18" s="138" customFormat="1" ht="25.5" customHeight="1">
      <c r="A169" s="311"/>
      <c r="B169" s="312" t="s">
        <v>216</v>
      </c>
      <c r="C169" s="313" t="s">
        <v>51</v>
      </c>
      <c r="D169" s="313" t="s">
        <v>81</v>
      </c>
      <c r="E169" s="314" t="s">
        <v>69</v>
      </c>
      <c r="F169" s="314"/>
      <c r="G169" s="314" t="s">
        <v>82</v>
      </c>
      <c r="H169" s="315"/>
      <c r="I169" s="316" t="s">
        <v>81</v>
      </c>
      <c r="J169" s="314" t="s">
        <v>69</v>
      </c>
      <c r="K169" s="314"/>
      <c r="L169" s="314" t="s">
        <v>82</v>
      </c>
      <c r="M169" s="314"/>
      <c r="N169" s="389" t="s">
        <v>70</v>
      </c>
      <c r="O169" s="389"/>
      <c r="P169" s="390"/>
      <c r="R169" s="218"/>
    </row>
    <row r="170" spans="1:18" s="138" customFormat="1" ht="12" customHeight="1">
      <c r="A170" s="219"/>
      <c r="B170" s="73"/>
      <c r="C170" s="73"/>
      <c r="D170" s="231"/>
      <c r="E170" s="231"/>
      <c r="F170" s="231"/>
      <c r="G170" s="231"/>
      <c r="H170" s="256"/>
      <c r="I170" s="252"/>
      <c r="J170" s="231"/>
      <c r="K170" s="231"/>
      <c r="L170" s="231"/>
      <c r="M170" s="255"/>
      <c r="N170" s="266" t="s">
        <v>132</v>
      </c>
      <c r="O170" s="268" t="s">
        <v>131</v>
      </c>
      <c r="P170" s="269" t="s">
        <v>243</v>
      </c>
      <c r="R170" s="218"/>
    </row>
    <row r="171" spans="1:18" s="138" customFormat="1" ht="12" customHeight="1">
      <c r="A171" s="350">
        <v>1</v>
      </c>
      <c r="B171" s="262" t="s">
        <v>34</v>
      </c>
      <c r="C171" s="374" t="s">
        <v>35</v>
      </c>
      <c r="D171" s="83">
        <v>2989069910.6599998</v>
      </c>
      <c r="E171" s="225">
        <f t="shared" ref="E171:E182" si="58">(D171/$D$183)</f>
        <v>0.39199068348977828</v>
      </c>
      <c r="F171" s="82">
        <v>19.46</v>
      </c>
      <c r="G171" s="82">
        <v>19.66</v>
      </c>
      <c r="H171" s="260"/>
      <c r="I171" s="83">
        <v>3012360568.8600001</v>
      </c>
      <c r="J171" s="225">
        <f t="shared" ref="J171:J181" si="59">(I171/$I$183)</f>
        <v>0.39826261747608521</v>
      </c>
      <c r="K171" s="82">
        <v>19.62</v>
      </c>
      <c r="L171" s="82">
        <v>19.82</v>
      </c>
      <c r="M171" s="260"/>
      <c r="N171" s="86">
        <f>((I171-D171)/D171)</f>
        <v>7.7919416059618381E-3</v>
      </c>
      <c r="O171" s="86">
        <f t="shared" ref="O171:O182" si="60">((L171-G171)/G171)</f>
        <v>8.1383519837233027E-3</v>
      </c>
      <c r="P171" s="265">
        <f t="shared" ref="P171:P182" si="61">M171-H171</f>
        <v>0</v>
      </c>
      <c r="R171" s="218"/>
    </row>
    <row r="172" spans="1:18" s="138" customFormat="1" ht="12" customHeight="1">
      <c r="A172" s="350">
        <v>2</v>
      </c>
      <c r="B172" s="262" t="s">
        <v>34</v>
      </c>
      <c r="C172" s="374" t="s">
        <v>67</v>
      </c>
      <c r="D172" s="83">
        <v>349326340.81999999</v>
      </c>
      <c r="E172" s="225">
        <f t="shared" si="58"/>
        <v>4.5811130281920943E-2</v>
      </c>
      <c r="F172" s="82">
        <v>4.1900000000000004</v>
      </c>
      <c r="G172" s="82">
        <v>4.29</v>
      </c>
      <c r="H172" s="260"/>
      <c r="I172" s="83">
        <v>342233341.63999999</v>
      </c>
      <c r="J172" s="225">
        <f t="shared" si="59"/>
        <v>4.5246491352366455E-2</v>
      </c>
      <c r="K172" s="82">
        <v>4.0999999999999996</v>
      </c>
      <c r="L172" s="82">
        <v>4.2</v>
      </c>
      <c r="M172" s="260"/>
      <c r="N172" s="86">
        <f t="shared" ref="N172:N182" si="62">((I172-D172)/D172)</f>
        <v>-2.0304793401350944E-2</v>
      </c>
      <c r="O172" s="86">
        <f t="shared" si="60"/>
        <v>-2.0979020979020945E-2</v>
      </c>
      <c r="P172" s="265">
        <f t="shared" si="61"/>
        <v>0</v>
      </c>
      <c r="R172" s="218"/>
    </row>
    <row r="173" spans="1:18" s="138" customFormat="1" ht="12" customHeight="1">
      <c r="A173" s="350">
        <v>3</v>
      </c>
      <c r="B173" s="262" t="s">
        <v>34</v>
      </c>
      <c r="C173" s="374" t="s">
        <v>56</v>
      </c>
      <c r="D173" s="83">
        <v>145508571.47999999</v>
      </c>
      <c r="E173" s="225">
        <f t="shared" si="58"/>
        <v>1.9082191481922285E-2</v>
      </c>
      <c r="F173" s="82">
        <v>6.43</v>
      </c>
      <c r="G173" s="82">
        <v>6.53</v>
      </c>
      <c r="H173" s="260"/>
      <c r="I173" s="83">
        <v>145289600.15000001</v>
      </c>
      <c r="J173" s="225">
        <f t="shared" si="59"/>
        <v>1.9208662152184093E-2</v>
      </c>
      <c r="K173" s="82">
        <v>6.42</v>
      </c>
      <c r="L173" s="82">
        <v>6.52</v>
      </c>
      <c r="M173" s="260"/>
      <c r="N173" s="86">
        <f t="shared" si="62"/>
        <v>-1.504868941896531E-3</v>
      </c>
      <c r="O173" s="86">
        <f t="shared" si="60"/>
        <v>-1.5313935681471171E-3</v>
      </c>
      <c r="P173" s="265">
        <f t="shared" si="61"/>
        <v>0</v>
      </c>
      <c r="R173" s="218"/>
    </row>
    <row r="174" spans="1:18" s="138" customFormat="1" ht="12" customHeight="1">
      <c r="A174" s="350">
        <v>4</v>
      </c>
      <c r="B174" s="262" t="s">
        <v>34</v>
      </c>
      <c r="C174" s="374" t="s">
        <v>57</v>
      </c>
      <c r="D174" s="83">
        <v>228284834.94</v>
      </c>
      <c r="E174" s="225">
        <f t="shared" si="58"/>
        <v>2.9937582978352962E-2</v>
      </c>
      <c r="F174" s="82">
        <v>21.84</v>
      </c>
      <c r="G174" s="82">
        <v>22.04</v>
      </c>
      <c r="H174" s="260"/>
      <c r="I174" s="83">
        <v>228717891.66999999</v>
      </c>
      <c r="J174" s="225">
        <f t="shared" si="59"/>
        <v>3.0238673000084444E-2</v>
      </c>
      <c r="K174" s="82">
        <v>21.89</v>
      </c>
      <c r="L174" s="82">
        <v>22.09</v>
      </c>
      <c r="M174" s="260"/>
      <c r="N174" s="86">
        <f t="shared" si="62"/>
        <v>1.8970017439564454E-3</v>
      </c>
      <c r="O174" s="86">
        <f t="shared" si="60"/>
        <v>2.268602540834878E-3</v>
      </c>
      <c r="P174" s="265">
        <f t="shared" si="61"/>
        <v>0</v>
      </c>
      <c r="R174" s="218"/>
    </row>
    <row r="175" spans="1:18" s="138" customFormat="1" ht="12" customHeight="1">
      <c r="A175" s="364">
        <v>5</v>
      </c>
      <c r="B175" s="365" t="s">
        <v>34</v>
      </c>
      <c r="C175" s="374" t="s">
        <v>101</v>
      </c>
      <c r="D175" s="83">
        <v>540863994.96000004</v>
      </c>
      <c r="E175" s="225">
        <f t="shared" si="58"/>
        <v>7.0929638113606003E-2</v>
      </c>
      <c r="F175" s="82">
        <v>152.63999999999999</v>
      </c>
      <c r="G175" s="82">
        <v>152.63999999999999</v>
      </c>
      <c r="H175" s="260"/>
      <c r="I175" s="83">
        <v>541540276.19000006</v>
      </c>
      <c r="J175" s="225">
        <f t="shared" si="59"/>
        <v>7.159675707273376E-2</v>
      </c>
      <c r="K175" s="82">
        <v>152.83000000000001</v>
      </c>
      <c r="L175" s="82">
        <v>154.83000000000001</v>
      </c>
      <c r="M175" s="260"/>
      <c r="N175" s="86">
        <f t="shared" si="62"/>
        <v>1.2503720645150986E-3</v>
      </c>
      <c r="O175" s="86">
        <f t="shared" si="60"/>
        <v>1.4347484276729732E-2</v>
      </c>
      <c r="P175" s="265">
        <f t="shared" si="61"/>
        <v>0</v>
      </c>
      <c r="R175" s="218"/>
    </row>
    <row r="176" spans="1:18" s="138" customFormat="1" ht="12" customHeight="1">
      <c r="A176" s="364">
        <v>6</v>
      </c>
      <c r="B176" s="365" t="s">
        <v>36</v>
      </c>
      <c r="C176" s="374" t="s">
        <v>37</v>
      </c>
      <c r="D176" s="83">
        <v>499665800</v>
      </c>
      <c r="E176" s="225">
        <f t="shared" si="58"/>
        <v>6.5526850931104233E-2</v>
      </c>
      <c r="F176" s="82">
        <v>8740</v>
      </c>
      <c r="G176" s="82">
        <v>8740</v>
      </c>
      <c r="H176" s="260"/>
      <c r="I176" s="83">
        <v>440210143.39999998</v>
      </c>
      <c r="J176" s="225">
        <f t="shared" si="59"/>
        <v>5.8199953140521538E-2</v>
      </c>
      <c r="K176" s="82">
        <v>57170</v>
      </c>
      <c r="L176" s="82">
        <v>57170</v>
      </c>
      <c r="M176" s="260"/>
      <c r="N176" s="86">
        <f t="shared" si="62"/>
        <v>-0.11899084668192224</v>
      </c>
      <c r="O176" s="86">
        <f t="shared" si="60"/>
        <v>5.5411899313501145</v>
      </c>
      <c r="P176" s="265">
        <f t="shared" si="61"/>
        <v>0</v>
      </c>
      <c r="R176" s="218"/>
    </row>
    <row r="177" spans="1:18" s="138" customFormat="1" ht="12" customHeight="1">
      <c r="A177" s="364">
        <v>7</v>
      </c>
      <c r="B177" s="365" t="s">
        <v>28</v>
      </c>
      <c r="C177" s="374" t="s">
        <v>105</v>
      </c>
      <c r="D177" s="83">
        <v>509434420.22000003</v>
      </c>
      <c r="E177" s="225">
        <f t="shared" si="58"/>
        <v>6.6807921040282242E-2</v>
      </c>
      <c r="F177" s="82">
        <v>15.25</v>
      </c>
      <c r="G177" s="82">
        <v>15.25</v>
      </c>
      <c r="H177" s="260">
        <v>8.6599999999999996E-2</v>
      </c>
      <c r="I177" s="83">
        <v>517428708.10000002</v>
      </c>
      <c r="J177" s="225">
        <f t="shared" si="59"/>
        <v>6.8408979248842539E-2</v>
      </c>
      <c r="K177" s="82">
        <v>15.47</v>
      </c>
      <c r="L177" s="82">
        <v>15.47</v>
      </c>
      <c r="M177" s="260">
        <v>0.1036</v>
      </c>
      <c r="N177" s="86">
        <f t="shared" si="62"/>
        <v>1.5692476916945756E-2</v>
      </c>
      <c r="O177" s="86">
        <f t="shared" si="60"/>
        <v>1.4426229508196763E-2</v>
      </c>
      <c r="P177" s="265">
        <f t="shared" si="61"/>
        <v>1.7000000000000001E-2</v>
      </c>
      <c r="R177" s="218"/>
    </row>
    <row r="178" spans="1:18" s="138" customFormat="1" ht="12" customHeight="1">
      <c r="A178" s="364">
        <v>8</v>
      </c>
      <c r="B178" s="365" t="s">
        <v>44</v>
      </c>
      <c r="C178" s="374" t="s">
        <v>45</v>
      </c>
      <c r="D178" s="83">
        <v>514704080.31999999</v>
      </c>
      <c r="E178" s="225">
        <f t="shared" si="58"/>
        <v>6.7498991415381529E-2</v>
      </c>
      <c r="F178" s="82">
        <v>60.8</v>
      </c>
      <c r="G178" s="82">
        <v>60.8</v>
      </c>
      <c r="H178" s="260">
        <v>0.1348</v>
      </c>
      <c r="I178" s="83">
        <v>518510910.69</v>
      </c>
      <c r="J178" s="225">
        <f t="shared" si="59"/>
        <v>6.8552056688040292E-2</v>
      </c>
      <c r="K178" s="82">
        <v>66</v>
      </c>
      <c r="L178" s="82">
        <v>66</v>
      </c>
      <c r="M178" s="260">
        <v>0.14449999999999999</v>
      </c>
      <c r="N178" s="86">
        <f t="shared" si="62"/>
        <v>7.3961534706179829E-3</v>
      </c>
      <c r="O178" s="86">
        <f t="shared" si="60"/>
        <v>8.5526315789473728E-2</v>
      </c>
      <c r="P178" s="265">
        <f t="shared" si="61"/>
        <v>9.6999999999999864E-3</v>
      </c>
      <c r="R178" s="218"/>
    </row>
    <row r="179" spans="1:18" s="138" customFormat="1" ht="12" customHeight="1">
      <c r="A179" s="364">
        <v>9</v>
      </c>
      <c r="B179" s="365" t="s">
        <v>44</v>
      </c>
      <c r="C179" s="374" t="s">
        <v>103</v>
      </c>
      <c r="D179" s="83">
        <v>808360350.67999995</v>
      </c>
      <c r="E179" s="225">
        <f t="shared" si="58"/>
        <v>0.10600947312708514</v>
      </c>
      <c r="F179" s="82">
        <v>54</v>
      </c>
      <c r="G179" s="82">
        <v>54</v>
      </c>
      <c r="H179" s="260">
        <v>0.12970000000000001</v>
      </c>
      <c r="I179" s="83">
        <v>811090035.64999998</v>
      </c>
      <c r="J179" s="225">
        <f t="shared" si="59"/>
        <v>0.10723378998716172</v>
      </c>
      <c r="K179" s="82">
        <v>54</v>
      </c>
      <c r="L179" s="82">
        <v>54</v>
      </c>
      <c r="M179" s="260">
        <v>0.13639999999999999</v>
      </c>
      <c r="N179" s="86">
        <f>((I179-D179)/D179)</f>
        <v>3.376816994677922E-3</v>
      </c>
      <c r="O179" s="86">
        <f t="shared" si="60"/>
        <v>0</v>
      </c>
      <c r="P179" s="265">
        <f t="shared" si="61"/>
        <v>6.6999999999999837E-3</v>
      </c>
      <c r="R179" s="218"/>
    </row>
    <row r="180" spans="1:18" s="138" customFormat="1" ht="12" customHeight="1">
      <c r="A180" s="364">
        <v>10</v>
      </c>
      <c r="B180" s="365" t="s">
        <v>96</v>
      </c>
      <c r="C180" s="373" t="s">
        <v>255</v>
      </c>
      <c r="D180" s="83">
        <v>610947122.63999999</v>
      </c>
      <c r="E180" s="225">
        <f t="shared" si="58"/>
        <v>8.0120434562498247E-2</v>
      </c>
      <c r="F180" s="82">
        <v>131.78</v>
      </c>
      <c r="G180" s="82">
        <v>133.03</v>
      </c>
      <c r="H180" s="260"/>
      <c r="I180" s="83">
        <v>590241033.34893179</v>
      </c>
      <c r="J180" s="225">
        <f t="shared" si="59"/>
        <v>7.8035458740682989E-2</v>
      </c>
      <c r="K180" s="82">
        <v>136.84516286911935</v>
      </c>
      <c r="L180" s="82">
        <v>138.16094699223586</v>
      </c>
      <c r="M180" s="260"/>
      <c r="N180" s="86">
        <f>((I180-D180)/D180)</f>
        <v>-3.3891786250819678E-2</v>
      </c>
      <c r="O180" s="86">
        <f t="shared" si="60"/>
        <v>3.8569848847897943E-2</v>
      </c>
      <c r="P180" s="265">
        <f t="shared" si="61"/>
        <v>0</v>
      </c>
      <c r="R180" s="218"/>
    </row>
    <row r="181" spans="1:18" s="138" customFormat="1" ht="12" customHeight="1">
      <c r="A181" s="364">
        <v>11</v>
      </c>
      <c r="B181" s="365" t="s">
        <v>61</v>
      </c>
      <c r="C181" s="374" t="s">
        <v>203</v>
      </c>
      <c r="D181" s="83">
        <v>232385025.81</v>
      </c>
      <c r="E181" s="225">
        <f t="shared" si="58"/>
        <v>3.047528757195846E-2</v>
      </c>
      <c r="F181" s="82">
        <v>22.08</v>
      </c>
      <c r="G181" s="82">
        <v>22.18</v>
      </c>
      <c r="H181" s="260"/>
      <c r="I181" s="83">
        <v>225001682.28</v>
      </c>
      <c r="J181" s="225">
        <f t="shared" si="59"/>
        <v>2.9747354897580298E-2</v>
      </c>
      <c r="K181" s="82">
        <v>22.21</v>
      </c>
      <c r="L181" s="82">
        <v>22.31</v>
      </c>
      <c r="M181" s="260"/>
      <c r="N181" s="86">
        <f>((I181-D181)/D181)</f>
        <v>-3.1772027927637156E-2</v>
      </c>
      <c r="O181" s="86">
        <f t="shared" si="60"/>
        <v>5.861136158701488E-3</v>
      </c>
      <c r="P181" s="265">
        <f t="shared" si="61"/>
        <v>0</v>
      </c>
      <c r="R181" s="218"/>
    </row>
    <row r="182" spans="1:18" s="138" customFormat="1" ht="12" customHeight="1">
      <c r="A182" s="364">
        <v>12</v>
      </c>
      <c r="B182" s="365" t="s">
        <v>61</v>
      </c>
      <c r="C182" s="374" t="s">
        <v>204</v>
      </c>
      <c r="D182" s="83">
        <v>196809119.91999999</v>
      </c>
      <c r="E182" s="225">
        <f t="shared" si="58"/>
        <v>2.5809815006109398E-2</v>
      </c>
      <c r="F182" s="82">
        <v>23.71</v>
      </c>
      <c r="G182" s="82">
        <v>23.81</v>
      </c>
      <c r="H182" s="260"/>
      <c r="I182" s="83">
        <v>191130066.33000001</v>
      </c>
      <c r="J182" s="225">
        <f>(I182/$I$183)</f>
        <v>2.5269206243716862E-2</v>
      </c>
      <c r="K182" s="82">
        <v>23.7</v>
      </c>
      <c r="L182" s="82">
        <v>23.8</v>
      </c>
      <c r="M182" s="260"/>
      <c r="N182" s="86">
        <f t="shared" si="62"/>
        <v>-2.8855642423015894E-2</v>
      </c>
      <c r="O182" s="86">
        <f t="shared" si="60"/>
        <v>-4.1999160016791313E-4</v>
      </c>
      <c r="P182" s="265">
        <f t="shared" si="61"/>
        <v>0</v>
      </c>
      <c r="R182" s="220"/>
    </row>
    <row r="183" spans="1:18" s="138" customFormat="1" ht="12" customHeight="1">
      <c r="A183" s="302"/>
      <c r="B183" s="303"/>
      <c r="C183" s="303" t="s">
        <v>38</v>
      </c>
      <c r="D183" s="85">
        <f>SUM(D171:D182)</f>
        <v>7625359572.4500017</v>
      </c>
      <c r="E183" s="304"/>
      <c r="F183" s="274"/>
      <c r="G183" s="82"/>
      <c r="H183" s="270"/>
      <c r="I183" s="85">
        <f>SUM(I171:I182)</f>
        <v>7563754258.3089304</v>
      </c>
      <c r="J183" s="275"/>
      <c r="K183" s="274"/>
      <c r="L183" s="82"/>
      <c r="M183" s="270"/>
      <c r="N183" s="86">
        <f>((I183-D183)/D183)</f>
        <v>-8.0790044791655309E-3</v>
      </c>
      <c r="O183" s="248"/>
      <c r="P183" s="265" t="e">
        <f>((M183-H183)/H183)</f>
        <v>#DIV/0!</v>
      </c>
      <c r="R183" s="163" t="s">
        <v>184</v>
      </c>
    </row>
    <row r="184" spans="1:18" s="138" customFormat="1" ht="12" customHeight="1" thickBot="1">
      <c r="A184" s="306"/>
      <c r="B184" s="307"/>
      <c r="C184" s="307" t="s">
        <v>48</v>
      </c>
      <c r="D184" s="308">
        <f>SUM(D159,D166,D183)</f>
        <v>1526918709160.0808</v>
      </c>
      <c r="E184" s="308"/>
      <c r="F184" s="308"/>
      <c r="G184" s="309"/>
      <c r="H184" s="310"/>
      <c r="I184" s="308">
        <f>SUM(I159,I166,I183)</f>
        <v>1501169731841.3428</v>
      </c>
      <c r="J184" s="276"/>
      <c r="K184" s="276"/>
      <c r="L184" s="277"/>
      <c r="M184" s="278"/>
      <c r="N184" s="244"/>
      <c r="O184" s="249"/>
      <c r="P184" s="245"/>
      <c r="R184" s="164">
        <f>((I183-D183)/D183)</f>
        <v>-8.0790044791655309E-3</v>
      </c>
    </row>
    <row r="185" spans="1:18" ht="12" customHeight="1">
      <c r="A185" s="279"/>
      <c r="B185" s="280"/>
      <c r="C185" s="116"/>
      <c r="D185" s="69"/>
      <c r="E185" s="69"/>
      <c r="F185" s="69"/>
      <c r="G185" s="281"/>
      <c r="H185" s="282"/>
      <c r="I185" s="8"/>
      <c r="J185" s="69"/>
      <c r="K185" s="69"/>
      <c r="L185" s="283"/>
      <c r="M185" s="284"/>
    </row>
    <row r="186" spans="1:18" ht="12" customHeight="1">
      <c r="A186" s="284"/>
      <c r="B186" s="286"/>
      <c r="C186" s="283"/>
      <c r="D186" s="283"/>
      <c r="E186" s="283"/>
      <c r="F186" s="283"/>
      <c r="G186" s="283"/>
      <c r="H186" s="285"/>
      <c r="I186" s="287"/>
      <c r="J186" s="283"/>
      <c r="K186" s="283"/>
      <c r="L186" s="283"/>
      <c r="M186" s="284"/>
    </row>
    <row r="187" spans="1:18" ht="12" customHeight="1">
      <c r="A187" s="284"/>
      <c r="B187" s="283"/>
      <c r="C187" s="286"/>
      <c r="D187" s="283"/>
      <c r="E187" s="283"/>
      <c r="F187" s="283"/>
      <c r="G187" s="283"/>
      <c r="H187" s="285"/>
      <c r="I187" s="287"/>
      <c r="J187" s="283"/>
      <c r="K187" s="283"/>
      <c r="L187" s="283"/>
      <c r="M187" s="284"/>
    </row>
    <row r="188" spans="1:18" ht="12" customHeight="1">
      <c r="A188" s="284"/>
      <c r="B188" s="288"/>
      <c r="C188" s="289"/>
      <c r="D188" s="283"/>
      <c r="E188" s="283"/>
      <c r="F188" s="283"/>
      <c r="G188" s="283"/>
      <c r="H188" s="285"/>
      <c r="I188" s="287"/>
      <c r="J188" s="283"/>
      <c r="K188" s="283"/>
      <c r="L188" s="283"/>
      <c r="M188" s="284"/>
    </row>
    <row r="189" spans="1:18" ht="12" customHeight="1">
      <c r="A189" s="284"/>
      <c r="B189" s="288"/>
      <c r="C189" s="288"/>
      <c r="D189" s="283"/>
      <c r="E189" s="283"/>
      <c r="F189" s="283"/>
      <c r="G189" s="283"/>
      <c r="H189" s="285"/>
      <c r="I189" s="287"/>
      <c r="J189" s="283"/>
      <c r="K189" s="283"/>
      <c r="L189" s="283"/>
      <c r="M189" s="284"/>
    </row>
    <row r="190" spans="1:18" ht="12" customHeight="1">
      <c r="A190" s="284"/>
      <c r="B190" s="288"/>
      <c r="C190" s="288"/>
      <c r="D190" s="283"/>
      <c r="E190" s="283"/>
      <c r="F190" s="283"/>
      <c r="G190" s="283"/>
      <c r="H190" s="285"/>
      <c r="I190" s="287"/>
      <c r="J190" s="283"/>
      <c r="K190" s="283"/>
      <c r="L190" s="283"/>
      <c r="M190" s="284"/>
    </row>
    <row r="191" spans="1:18" ht="12" customHeight="1">
      <c r="A191" s="284"/>
      <c r="B191" s="288"/>
      <c r="C191" s="288"/>
      <c r="D191" s="283"/>
      <c r="E191" s="283"/>
      <c r="F191" s="283"/>
      <c r="G191" s="283"/>
      <c r="H191" s="285"/>
      <c r="I191" s="287"/>
      <c r="J191" s="283"/>
      <c r="K191" s="283"/>
      <c r="L191" s="283"/>
      <c r="M191" s="284"/>
    </row>
    <row r="192" spans="1:18" ht="12" customHeight="1">
      <c r="A192" s="284"/>
      <c r="B192" s="288"/>
      <c r="C192" s="289"/>
      <c r="D192" s="283"/>
      <c r="E192" s="283"/>
      <c r="F192" s="283"/>
      <c r="G192" s="283"/>
      <c r="H192" s="285"/>
      <c r="I192" s="287"/>
      <c r="J192" s="283"/>
      <c r="K192" s="283"/>
      <c r="L192" s="283"/>
      <c r="M192" s="284"/>
    </row>
    <row r="193" spans="2:13" ht="12" customHeight="1">
      <c r="B193" s="288"/>
      <c r="C193" s="288"/>
      <c r="D193" s="283"/>
      <c r="E193" s="283"/>
      <c r="F193" s="283"/>
      <c r="G193" s="283"/>
      <c r="H193" s="285"/>
      <c r="I193" s="287"/>
      <c r="J193" s="283"/>
      <c r="K193" s="283"/>
      <c r="L193" s="283"/>
      <c r="M193" s="284"/>
    </row>
    <row r="194" spans="2:13" ht="12" customHeight="1">
      <c r="B194" s="5"/>
      <c r="C194" s="5"/>
    </row>
    <row r="195" spans="2:13" ht="12" customHeight="1">
      <c r="B195" s="5"/>
      <c r="C195" s="5"/>
    </row>
    <row r="196" spans="2:13" ht="12" customHeight="1">
      <c r="B196" s="5"/>
      <c r="C196" s="7"/>
    </row>
    <row r="197" spans="2:13" ht="12" customHeight="1">
      <c r="B197" s="5"/>
      <c r="C197" s="5"/>
    </row>
    <row r="198" spans="2:13" ht="12" customHeight="1">
      <c r="B198" s="5"/>
      <c r="C198" s="5"/>
    </row>
    <row r="199" spans="2:13" ht="12" customHeight="1">
      <c r="B199" s="5"/>
      <c r="C199" s="5"/>
    </row>
    <row r="200" spans="2:13" ht="12" customHeight="1">
      <c r="B200" s="5"/>
      <c r="C200" s="5"/>
    </row>
    <row r="201" spans="2:13" ht="12" customHeight="1">
      <c r="B201" s="5"/>
      <c r="C201" s="5"/>
    </row>
    <row r="202" spans="2:13" ht="12" customHeight="1">
      <c r="B202" s="5"/>
      <c r="C202" s="5"/>
    </row>
    <row r="203" spans="2:13" ht="12" customHeight="1">
      <c r="B203" s="5"/>
      <c r="C203" s="5"/>
    </row>
    <row r="204" spans="2:13" ht="12" customHeight="1">
      <c r="B204" s="5"/>
      <c r="C204" s="5"/>
    </row>
    <row r="205" spans="2:13" ht="12" customHeight="1">
      <c r="B205" s="5"/>
      <c r="C205" s="5"/>
    </row>
    <row r="206" spans="2:13" ht="12" customHeight="1">
      <c r="B206" s="5"/>
      <c r="C206" s="5"/>
    </row>
    <row r="207" spans="2:13" ht="12" customHeight="1">
      <c r="B207" s="5"/>
      <c r="C207" s="5"/>
    </row>
    <row r="208" spans="2:13" ht="12" customHeight="1">
      <c r="B208" s="5"/>
      <c r="C208" s="5"/>
    </row>
    <row r="209" spans="2:3" ht="12" customHeight="1">
      <c r="B209" s="5"/>
      <c r="C209" s="5"/>
    </row>
    <row r="210" spans="2:3" ht="12" customHeight="1">
      <c r="B210" s="5"/>
      <c r="C210" s="5"/>
    </row>
    <row r="211" spans="2:3" ht="12" customHeight="1">
      <c r="B211" s="5"/>
      <c r="C211" s="5"/>
    </row>
    <row r="212" spans="2:3" ht="12" customHeight="1">
      <c r="B212" s="5"/>
      <c r="C212" s="5"/>
    </row>
    <row r="213" spans="2:3" ht="12" customHeight="1">
      <c r="B213" s="5"/>
      <c r="C213" s="5"/>
    </row>
    <row r="214" spans="2:3" ht="12" customHeight="1">
      <c r="B214" s="5"/>
      <c r="C214" s="5"/>
    </row>
    <row r="215" spans="2:3" ht="12" customHeight="1">
      <c r="B215" s="5"/>
      <c r="C215" s="5"/>
    </row>
    <row r="216" spans="2:3" ht="12" customHeight="1">
      <c r="B216" s="5"/>
      <c r="C216" s="5"/>
    </row>
    <row r="217" spans="2:3" ht="12" customHeight="1">
      <c r="B217" s="5"/>
      <c r="C217" s="5"/>
    </row>
    <row r="218" spans="2:3" ht="12" customHeight="1">
      <c r="B218" s="5"/>
      <c r="C218" s="5"/>
    </row>
    <row r="219" spans="2:3" ht="12" customHeight="1">
      <c r="B219" s="5"/>
      <c r="C219" s="5"/>
    </row>
    <row r="220" spans="2:3" ht="12" customHeight="1">
      <c r="B220" s="5"/>
      <c r="C220" s="5"/>
    </row>
    <row r="221" spans="2:3" ht="12" customHeight="1">
      <c r="B221" s="5"/>
      <c r="C221" s="5"/>
    </row>
    <row r="222" spans="2:3" ht="12" customHeight="1">
      <c r="B222" s="5"/>
      <c r="C222" s="5"/>
    </row>
    <row r="223" spans="2:3" ht="12" customHeight="1">
      <c r="B223" s="5"/>
      <c r="C223" s="5"/>
    </row>
    <row r="224" spans="2:3" ht="12" customHeight="1">
      <c r="B224" s="5"/>
      <c r="C224" s="5"/>
    </row>
    <row r="225" spans="2:3" ht="12" customHeight="1">
      <c r="B225" s="5"/>
      <c r="C225" s="5"/>
    </row>
    <row r="226" spans="2:3" ht="12" customHeight="1">
      <c r="B226" s="5"/>
      <c r="C226" s="5"/>
    </row>
    <row r="227" spans="2:3" ht="12" customHeight="1">
      <c r="B227" s="5"/>
      <c r="C227" s="5"/>
    </row>
    <row r="228" spans="2:3" ht="12" customHeight="1">
      <c r="B228" s="5"/>
      <c r="C228" s="5"/>
    </row>
    <row r="229" spans="2:3" ht="12" customHeight="1">
      <c r="B229" s="6"/>
      <c r="C229" s="6"/>
    </row>
    <row r="230" spans="2:3" ht="12" customHeight="1">
      <c r="B230" s="6"/>
      <c r="C230" s="6"/>
    </row>
    <row r="231" spans="2:3" ht="12" customHeight="1">
      <c r="B231" s="6"/>
      <c r="C231" s="6"/>
    </row>
  </sheetData>
  <protectedRanges>
    <protectedRange password="CADF" sqref="M19 H19" name="Yield_1_1_2_1"/>
    <protectedRange password="CADF" sqref="M46 E46 H46" name="Yield_1_1_2_1_1"/>
    <protectedRange password="CADF" sqref="M77 H77" name="Yield_1_1_2_1_2"/>
    <protectedRange password="CADF" sqref="M51 E51 H51" name="Yield_1_1_1"/>
    <protectedRange password="CADF" sqref="M138 H138" name="Yield_1_1_2"/>
    <protectedRange password="CADF" sqref="I138 D138" name="Fund Name_1_1_1"/>
    <protectedRange password="CADF" sqref="K138:L138 F138:G138" name="Fund Name_1_1_1_1"/>
    <protectedRange password="CADF" sqref="I19 D19" name="Fund Name_1_1_1_3_1"/>
    <protectedRange password="CADF" sqref="K19:L19 F19:G19" name="Fund Name_1_1_1_1_1"/>
    <protectedRange password="CADF" sqref="I46 D46" name="Yield_2_1_2_3"/>
    <protectedRange password="CADF" sqref="K77:L77 F77:G77" name="Fund Name_2_2_1"/>
    <protectedRange password="CADF" sqref="I77 D77" name="Yield_2_1_2_1"/>
    <protectedRange password="CADF" sqref="I51 D51" name="Yield_2_1_2_4"/>
    <protectedRange password="CADF" sqref="K76 F76" name="BidOffer Prices_2_1_1_1_1_1_1_1"/>
    <protectedRange password="CADF" sqref="L76 G76" name="BidOffer Prices_2_1_1_1_1_1_1_1_1"/>
  </protectedRanges>
  <mergeCells count="42">
    <mergeCell ref="A1:P1"/>
    <mergeCell ref="D2:H2"/>
    <mergeCell ref="I2:M2"/>
    <mergeCell ref="A146:P146"/>
    <mergeCell ref="A55:P55"/>
    <mergeCell ref="A5:P5"/>
    <mergeCell ref="A4:P4"/>
    <mergeCell ref="A22:P22"/>
    <mergeCell ref="A54:P54"/>
    <mergeCell ref="A23:P23"/>
    <mergeCell ref="A140:P140"/>
    <mergeCell ref="A98:P98"/>
    <mergeCell ref="A88:P88"/>
    <mergeCell ref="A87:P87"/>
    <mergeCell ref="N2:O2"/>
    <mergeCell ref="S69:T69"/>
    <mergeCell ref="T30:U30"/>
    <mergeCell ref="T31:U31"/>
    <mergeCell ref="T29:U29"/>
    <mergeCell ref="T34:U34"/>
    <mergeCell ref="S39:S40"/>
    <mergeCell ref="S99:S100"/>
    <mergeCell ref="U114:U116"/>
    <mergeCell ref="T70:T83"/>
    <mergeCell ref="R117:R118"/>
    <mergeCell ref="N169:P169"/>
    <mergeCell ref="A168:P168"/>
    <mergeCell ref="N162:P162"/>
    <mergeCell ref="A161:P161"/>
    <mergeCell ref="A152:P152"/>
    <mergeCell ref="A151:P151"/>
    <mergeCell ref="A160:P160"/>
    <mergeCell ref="A167:P167"/>
    <mergeCell ref="A86:P86"/>
    <mergeCell ref="A97:P97"/>
    <mergeCell ref="A108:P108"/>
    <mergeCell ref="A115:P115"/>
    <mergeCell ref="A147:P147"/>
    <mergeCell ref="A148:P148"/>
    <mergeCell ref="A141:P141"/>
    <mergeCell ref="A116:P116"/>
    <mergeCell ref="A109:P109"/>
  </mergeCells>
  <pageMargins left="0.44" right="0.49" top="0.17" bottom="0.69" header="0.33" footer="0.55000000000000004"/>
  <pageSetup paperSize="9" scale="98" orientation="landscape" r:id="rId1"/>
  <rowBreaks count="4" manualBreakCount="4">
    <brk id="44" max="16383" man="1"/>
    <brk id="87" max="16383" man="1"/>
    <brk id="96" max="16383" man="1"/>
    <brk id="13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="70" zoomScaleNormal="7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26"/>
      <c r="F3" s="126"/>
      <c r="G3" s="126"/>
    </row>
    <row r="4" spans="1:7">
      <c r="E4" s="126"/>
      <c r="F4" s="126"/>
      <c r="G4" s="126"/>
    </row>
    <row r="5" spans="1:7">
      <c r="E5" s="126"/>
      <c r="F5" s="126"/>
      <c r="G5" s="126"/>
    </row>
    <row r="6" spans="1:7">
      <c r="E6" s="123" t="s">
        <v>72</v>
      </c>
      <c r="F6" s="124" t="s">
        <v>166</v>
      </c>
      <c r="G6" s="126"/>
    </row>
    <row r="7" spans="1:7">
      <c r="E7" s="226" t="s">
        <v>0</v>
      </c>
      <c r="F7" s="125">
        <f>'NAV Trend'!J2</f>
        <v>16870776072.370001</v>
      </c>
      <c r="G7" s="126"/>
    </row>
    <row r="8" spans="1:7">
      <c r="E8" s="226" t="s">
        <v>49</v>
      </c>
      <c r="F8" s="125">
        <f>'NAV Trend'!J3</f>
        <v>609635917973.14001</v>
      </c>
      <c r="G8" s="126"/>
    </row>
    <row r="9" spans="1:7">
      <c r="A9" s="126"/>
      <c r="B9" s="126"/>
      <c r="E9" s="226" t="s">
        <v>215</v>
      </c>
      <c r="F9" s="125">
        <f>'NAV Trend'!J4</f>
        <v>423417886681.36993</v>
      </c>
      <c r="G9" s="126"/>
    </row>
    <row r="10" spans="1:7">
      <c r="A10" s="416"/>
      <c r="B10" s="416"/>
      <c r="E10" s="226" t="s">
        <v>217</v>
      </c>
      <c r="F10" s="125">
        <f>'NAV Trend'!J5</f>
        <v>286153462616.57074</v>
      </c>
      <c r="G10" s="126"/>
    </row>
    <row r="11" spans="1:7">
      <c r="A11" s="119"/>
      <c r="B11" s="119"/>
      <c r="E11" s="226" t="s">
        <v>239</v>
      </c>
      <c r="F11" s="125">
        <f>'NAV Trend'!J6</f>
        <v>45371843202.309998</v>
      </c>
      <c r="G11" s="126"/>
    </row>
    <row r="12" spans="1:7">
      <c r="A12" s="120"/>
      <c r="B12" s="121"/>
      <c r="E12" s="226" t="s">
        <v>68</v>
      </c>
      <c r="F12" s="125">
        <f>'NAV Trend'!J7</f>
        <v>31454079522.75</v>
      </c>
      <c r="G12" s="126"/>
    </row>
    <row r="13" spans="1:7">
      <c r="A13" s="120"/>
      <c r="B13" s="121"/>
      <c r="E13" s="226" t="s">
        <v>74</v>
      </c>
      <c r="F13" s="125">
        <f>'NAV Trend'!J8</f>
        <v>2964742276.3400002</v>
      </c>
      <c r="G13" s="126"/>
    </row>
    <row r="14" spans="1:7">
      <c r="A14" s="120"/>
      <c r="B14" s="121"/>
      <c r="E14" s="226" t="s">
        <v>231</v>
      </c>
      <c r="F14" s="227">
        <f>'NAV Trend'!J9</f>
        <v>18383653215.219997</v>
      </c>
      <c r="G14" s="126"/>
    </row>
    <row r="15" spans="1:7">
      <c r="A15" s="120"/>
      <c r="B15" s="121"/>
      <c r="E15" s="126"/>
      <c r="F15" s="126"/>
      <c r="G15" s="126"/>
    </row>
    <row r="16" spans="1:7">
      <c r="A16" s="120"/>
      <c r="B16" s="121"/>
      <c r="E16" s="126"/>
      <c r="F16" s="126"/>
      <c r="G16" s="126"/>
    </row>
    <row r="17" spans="1:13">
      <c r="A17" s="120"/>
      <c r="B17" s="121"/>
      <c r="E17" s="126"/>
      <c r="F17" s="126"/>
      <c r="G17" s="126"/>
    </row>
    <row r="18" spans="1:13">
      <c r="A18" s="120"/>
      <c r="B18" s="121"/>
      <c r="E18" s="126"/>
      <c r="F18" s="126"/>
      <c r="G18" s="126"/>
    </row>
    <row r="19" spans="1:13">
      <c r="A19" s="120"/>
      <c r="B19" s="121"/>
      <c r="E19" s="126"/>
      <c r="F19" s="126"/>
      <c r="G19" s="126"/>
    </row>
    <row r="24" spans="1:13" s="117" customFormat="1" ht="21.75" customHeight="1"/>
    <row r="25" spans="1:13" ht="30.75" customHeight="1">
      <c r="B25" s="127" t="s">
        <v>168</v>
      </c>
      <c r="M25" s="118"/>
    </row>
    <row r="26" spans="1:13" ht="68.25" customHeight="1">
      <c r="B26" s="417" t="s">
        <v>276</v>
      </c>
      <c r="C26" s="417"/>
      <c r="D26" s="417"/>
      <c r="E26" s="417"/>
      <c r="F26" s="417"/>
      <c r="G26" s="417"/>
      <c r="H26" s="417"/>
      <c r="I26" s="417"/>
      <c r="J26" s="417"/>
      <c r="K26" s="417"/>
      <c r="L26" s="417"/>
      <c r="M26" s="122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opLeftCell="B1" zoomScale="110" zoomScaleNormal="110" workbookViewId="0">
      <pane xSplit="1" topLeftCell="F1" activePane="topRight" state="frozen"/>
      <selection activeCell="B1" sqref="B1"/>
      <selection pane="topRight" activeCell="L1" sqref="L1"/>
    </sheetView>
  </sheetViews>
  <sheetFormatPr defaultColWidth="8.85546875" defaultRowHeight="15"/>
  <cols>
    <col min="1" max="1" width="0.28515625" hidden="1" customWidth="1"/>
    <col min="2" max="2" width="30.2851562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20.7109375" bestFit="1" customWidth="1"/>
  </cols>
  <sheetData>
    <row r="1" spans="2:24">
      <c r="B1" s="103" t="s">
        <v>72</v>
      </c>
      <c r="C1" s="104">
        <v>44665</v>
      </c>
      <c r="D1" s="104">
        <v>44673</v>
      </c>
      <c r="E1" s="104">
        <v>44680</v>
      </c>
      <c r="F1" s="104">
        <v>44687</v>
      </c>
      <c r="G1" s="104">
        <v>44694</v>
      </c>
      <c r="H1" s="104">
        <v>44701</v>
      </c>
      <c r="I1" s="104">
        <v>44708</v>
      </c>
      <c r="J1" s="104">
        <v>44715</v>
      </c>
      <c r="K1" s="104">
        <v>44722</v>
      </c>
    </row>
    <row r="2" spans="2:24" s="134" customFormat="1">
      <c r="B2" s="105" t="s">
        <v>0</v>
      </c>
      <c r="C2" s="106">
        <v>15823233457.569998</v>
      </c>
      <c r="D2" s="106">
        <v>16092800535.040001</v>
      </c>
      <c r="E2" s="106">
        <v>16487973033.780001</v>
      </c>
      <c r="F2" s="106">
        <v>16874828381.599998</v>
      </c>
      <c r="G2" s="106">
        <v>17826756747.100002</v>
      </c>
      <c r="H2" s="106">
        <v>17573852370.655609</v>
      </c>
      <c r="I2" s="106">
        <v>17306754395.799999</v>
      </c>
      <c r="J2" s="106">
        <v>16870776072.370001</v>
      </c>
      <c r="K2" s="106">
        <v>16908384721.479996</v>
      </c>
    </row>
    <row r="3" spans="2:24" s="134" customFormat="1">
      <c r="B3" s="105" t="s">
        <v>49</v>
      </c>
      <c r="C3" s="108">
        <v>622913275884.20752</v>
      </c>
      <c r="D3" s="108">
        <v>611539800293.32898</v>
      </c>
      <c r="E3" s="108">
        <v>606807349619.41711</v>
      </c>
      <c r="F3" s="108">
        <v>612176111572.45996</v>
      </c>
      <c r="G3" s="108">
        <v>609716601002.41772</v>
      </c>
      <c r="H3" s="108">
        <v>609345211700.35559</v>
      </c>
      <c r="I3" s="108">
        <v>612426859939.94995</v>
      </c>
      <c r="J3" s="108">
        <v>609635917973.14001</v>
      </c>
      <c r="K3" s="108">
        <v>601252172081.96912</v>
      </c>
    </row>
    <row r="4" spans="2:24" s="134" customFormat="1">
      <c r="B4" s="105" t="s">
        <v>215</v>
      </c>
      <c r="C4" s="106">
        <v>413868142741.87</v>
      </c>
      <c r="D4" s="106">
        <v>418373146632.8299</v>
      </c>
      <c r="E4" s="106">
        <v>418620801050.5899</v>
      </c>
      <c r="F4" s="106">
        <v>421480231599.46014</v>
      </c>
      <c r="G4" s="106">
        <v>427193365726.90002</v>
      </c>
      <c r="H4" s="106">
        <v>423605832544.70996</v>
      </c>
      <c r="I4" s="106">
        <v>423881337019.67999</v>
      </c>
      <c r="J4" s="106">
        <v>423417886681.36993</v>
      </c>
      <c r="K4" s="106">
        <v>412398367881.5</v>
      </c>
    </row>
    <row r="5" spans="2:24" s="134" customFormat="1">
      <c r="B5" s="105" t="s">
        <v>217</v>
      </c>
      <c r="C5" s="108">
        <v>266521069013.38223</v>
      </c>
      <c r="D5" s="108">
        <v>267709316021.45117</v>
      </c>
      <c r="E5" s="108">
        <v>266057367731.92365</v>
      </c>
      <c r="F5" s="108">
        <v>267074063470.47803</v>
      </c>
      <c r="G5" s="108">
        <v>283728506822.04895</v>
      </c>
      <c r="H5" s="108">
        <v>285856181895.64563</v>
      </c>
      <c r="I5" s="108">
        <v>281621364672.79999</v>
      </c>
      <c r="J5" s="108">
        <v>286153462616.57074</v>
      </c>
      <c r="K5" s="108">
        <v>279412771456.53168</v>
      </c>
    </row>
    <row r="6" spans="2:24" s="134" customFormat="1">
      <c r="B6" s="105" t="s">
        <v>240</v>
      </c>
      <c r="C6" s="106">
        <v>45478625907.349998</v>
      </c>
      <c r="D6" s="106">
        <v>45561513237.440002</v>
      </c>
      <c r="E6" s="106">
        <v>45578708965.440002</v>
      </c>
      <c r="F6" s="106">
        <v>45618645084.029999</v>
      </c>
      <c r="G6" s="106">
        <v>45255168131.489998</v>
      </c>
      <c r="H6" s="106">
        <v>45272071796.080002</v>
      </c>
      <c r="I6" s="106">
        <v>45297921855.339996</v>
      </c>
      <c r="J6" s="106">
        <v>45371843202.309998</v>
      </c>
      <c r="K6" s="106">
        <v>45364029302.449997</v>
      </c>
    </row>
    <row r="7" spans="2:24" s="134" customFormat="1">
      <c r="B7" s="105" t="s">
        <v>253</v>
      </c>
      <c r="C7" s="107">
        <v>30263933632.202248</v>
      </c>
      <c r="D7" s="107">
        <v>30448572798.546356</v>
      </c>
      <c r="E7" s="107">
        <v>31174430452.156418</v>
      </c>
      <c r="F7" s="107">
        <v>31408962329.739998</v>
      </c>
      <c r="G7" s="107">
        <v>32787759032.011131</v>
      </c>
      <c r="H7" s="107">
        <v>32284134552.048656</v>
      </c>
      <c r="I7" s="107">
        <v>31876713315.169998</v>
      </c>
      <c r="J7" s="107">
        <v>31454079522.75</v>
      </c>
      <c r="K7" s="107">
        <v>31434391641.343563</v>
      </c>
    </row>
    <row r="8" spans="2:24" s="349" customFormat="1">
      <c r="B8" s="105" t="s">
        <v>74</v>
      </c>
      <c r="C8" s="106">
        <v>2767923623.1599998</v>
      </c>
      <c r="D8" s="106">
        <v>2793931388.2800002</v>
      </c>
      <c r="E8" s="106">
        <v>2866495265.04</v>
      </c>
      <c r="F8" s="106">
        <v>2937084260.7399998</v>
      </c>
      <c r="G8" s="106">
        <v>3089725862.5</v>
      </c>
      <c r="H8" s="106">
        <v>3078030222.0900002</v>
      </c>
      <c r="I8" s="106">
        <v>3021121428.5300002</v>
      </c>
      <c r="J8" s="106">
        <v>2964742276.3400002</v>
      </c>
      <c r="K8" s="106">
        <v>2977554914.6500001</v>
      </c>
    </row>
    <row r="9" spans="2:24">
      <c r="B9" s="105" t="s">
        <v>231</v>
      </c>
      <c r="C9" s="354">
        <v>18372893373.57</v>
      </c>
      <c r="D9" s="354">
        <v>18400657934.489998</v>
      </c>
      <c r="E9" s="354">
        <v>18471040677.189999</v>
      </c>
      <c r="F9" s="354">
        <v>18471484417.84</v>
      </c>
      <c r="G9" s="354">
        <v>18549267222.370003</v>
      </c>
      <c r="H9" s="354">
        <v>18480263659.259998</v>
      </c>
      <c r="I9" s="354">
        <v>18431143418.310001</v>
      </c>
      <c r="J9" s="354">
        <v>18383653215.219997</v>
      </c>
      <c r="K9" s="354">
        <v>18801608490.450001</v>
      </c>
    </row>
    <row r="10" spans="2:24" s="2" customFormat="1">
      <c r="B10" s="109" t="s">
        <v>1</v>
      </c>
      <c r="C10" s="110">
        <f t="shared" ref="C10:H10" si="0">SUM(C2:C9)</f>
        <v>1416009097633.312</v>
      </c>
      <c r="D10" s="110">
        <f t="shared" si="0"/>
        <v>1410919738841.4065</v>
      </c>
      <c r="E10" s="110">
        <f t="shared" si="0"/>
        <v>1406064166795.5371</v>
      </c>
      <c r="F10" s="110">
        <f t="shared" si="0"/>
        <v>1416041411116.3481</v>
      </c>
      <c r="G10" s="110">
        <f t="shared" si="0"/>
        <v>1438147150546.8381</v>
      </c>
      <c r="H10" s="110">
        <f t="shared" ref="H10:J10" si="1">SUM(H2:H9)</f>
        <v>1435495578740.8455</v>
      </c>
      <c r="I10" s="110">
        <f t="shared" si="1"/>
        <v>1433863216045.5801</v>
      </c>
      <c r="J10" s="110">
        <f t="shared" si="1"/>
        <v>1434252361560.0708</v>
      </c>
      <c r="K10" s="110">
        <f t="shared" ref="I10:K10" si="2">SUM(K2:K9)</f>
        <v>1408549280490.374</v>
      </c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</row>
    <row r="11" spans="2:24">
      <c r="C11" s="8"/>
      <c r="D11" s="8"/>
      <c r="E11" s="8"/>
      <c r="F11" s="8"/>
      <c r="G11" s="8"/>
      <c r="H11" s="8"/>
      <c r="I11" s="8"/>
    </row>
    <row r="12" spans="2:24">
      <c r="B12" s="95" t="s">
        <v>126</v>
      </c>
      <c r="C12" s="96" t="s">
        <v>125</v>
      </c>
      <c r="D12" s="97">
        <f t="shared" ref="D12:J12" si="3">(C10+D10)/2</f>
        <v>1413464418237.3594</v>
      </c>
      <c r="E12" s="98">
        <f t="shared" si="3"/>
        <v>1408491952818.4717</v>
      </c>
      <c r="F12" s="98">
        <f t="shared" si="3"/>
        <v>1411052788955.9426</v>
      </c>
      <c r="G12" s="98">
        <f t="shared" si="3"/>
        <v>1427094280831.5933</v>
      </c>
      <c r="H12" s="98">
        <f>(G10+H10)/2</f>
        <v>1436821364643.8418</v>
      </c>
      <c r="I12" s="98">
        <f t="shared" si="3"/>
        <v>1434679397393.2129</v>
      </c>
      <c r="J12" s="98">
        <f t="shared" si="3"/>
        <v>1434057788802.8254</v>
      </c>
    </row>
    <row r="13" spans="2:24">
      <c r="B13" s="9"/>
      <c r="C13" s="12"/>
      <c r="D13" s="12"/>
      <c r="E13" s="12"/>
      <c r="F13" s="12"/>
      <c r="G13" s="12"/>
      <c r="H13" s="12"/>
      <c r="I13" s="12"/>
    </row>
    <row r="14" spans="2:24">
      <c r="B14" s="9"/>
      <c r="C14" s="12"/>
      <c r="D14" s="12"/>
      <c r="E14" s="12"/>
      <c r="F14" s="12"/>
      <c r="G14" s="12"/>
      <c r="H14" s="353"/>
      <c r="I14" s="113"/>
      <c r="J14" s="112"/>
    </row>
    <row r="15" spans="2:24">
      <c r="B15" s="9"/>
      <c r="C15" s="12"/>
      <c r="D15" s="12"/>
      <c r="E15" s="12"/>
      <c r="F15" s="12"/>
      <c r="G15" s="12"/>
      <c r="H15" s="12"/>
      <c r="I15" s="12"/>
    </row>
    <row r="16" spans="2:24">
      <c r="B16" s="9"/>
      <c r="C16" s="12"/>
      <c r="D16" s="12"/>
      <c r="E16" s="12"/>
      <c r="F16" s="12"/>
      <c r="G16" s="12"/>
      <c r="H16" s="12"/>
      <c r="I16" s="12"/>
      <c r="J16" s="113"/>
    </row>
    <row r="17" spans="2:10">
      <c r="B17" s="9"/>
      <c r="C17" s="12"/>
      <c r="D17" s="12"/>
      <c r="E17" s="12"/>
      <c r="F17" s="12"/>
      <c r="G17" s="12"/>
      <c r="H17" s="12"/>
      <c r="I17" s="12"/>
    </row>
    <row r="18" spans="2:10">
      <c r="B18" s="9"/>
      <c r="C18" s="10"/>
      <c r="D18" s="10"/>
      <c r="E18" s="10"/>
      <c r="F18" s="10"/>
      <c r="G18" s="10"/>
      <c r="H18" s="10"/>
      <c r="I18" s="10"/>
    </row>
    <row r="19" spans="2:10">
      <c r="B19" s="9"/>
      <c r="C19" s="11"/>
      <c r="D19" s="11"/>
      <c r="E19" s="9"/>
      <c r="F19" s="9"/>
      <c r="G19" s="9"/>
      <c r="H19" s="9"/>
      <c r="I19" s="9"/>
    </row>
    <row r="20" spans="2:10">
      <c r="B20" s="9"/>
      <c r="C20" s="11"/>
      <c r="D20" s="11"/>
      <c r="E20" s="9"/>
      <c r="F20" s="9"/>
      <c r="G20" s="9"/>
      <c r="H20" s="9"/>
      <c r="I20" s="9"/>
      <c r="J20" s="115"/>
    </row>
    <row r="21" spans="2:10">
      <c r="B21" s="9"/>
      <c r="C21" s="11"/>
      <c r="D21" s="11"/>
      <c r="E21" s="9"/>
      <c r="F21" s="9"/>
      <c r="G21" s="9"/>
      <c r="H21" s="9"/>
      <c r="I21" s="9"/>
    </row>
    <row r="22" spans="2:10">
      <c r="C22" s="1"/>
      <c r="D22" s="1"/>
    </row>
    <row r="23" spans="2:10">
      <c r="C23" s="1"/>
      <c r="D23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78"/>
  <sheetViews>
    <sheetView zoomScale="120" zoomScaleNormal="120" workbookViewId="0">
      <pane xSplit="1" ySplit="8" topLeftCell="AD9" activePane="bottomRight" state="frozen"/>
      <selection pane="topRight" activeCell="E1" sqref="E1"/>
      <selection pane="bottomLeft" activeCell="A8" sqref="A8"/>
      <selection pane="bottomRight" activeCell="AP1" sqref="AP1"/>
    </sheetView>
  </sheetViews>
  <sheetFormatPr defaultColWidth="8.85546875" defaultRowHeight="15"/>
  <cols>
    <col min="1" max="1" width="37.140625" customWidth="1"/>
    <col min="2" max="2" width="18.42578125" style="355" customWidth="1"/>
    <col min="3" max="3" width="9.28515625" style="355" customWidth="1"/>
    <col min="4" max="4" width="19.42578125" style="355" customWidth="1"/>
    <col min="5" max="7" width="9.28515625" style="355" customWidth="1"/>
    <col min="8" max="8" width="19.42578125" style="355" customWidth="1"/>
    <col min="9" max="11" width="9.28515625" style="355" customWidth="1"/>
    <col min="12" max="12" width="19" style="355" customWidth="1"/>
    <col min="13" max="13" width="9.42578125" style="355" customWidth="1"/>
    <col min="14" max="15" width="9.28515625" style="355" customWidth="1"/>
    <col min="16" max="16" width="18" style="355" customWidth="1"/>
    <col min="17" max="17" width="10" style="355" customWidth="1"/>
    <col min="18" max="19" width="9.28515625" style="355" customWidth="1"/>
    <col min="20" max="20" width="17.7109375" style="355" customWidth="1"/>
    <col min="21" max="23" width="9.28515625" style="355" customWidth="1"/>
    <col min="24" max="24" width="19.140625" style="355" customWidth="1"/>
    <col min="25" max="25" width="10.42578125" style="355" customWidth="1"/>
    <col min="26" max="27" width="9.28515625" style="355" customWidth="1"/>
    <col min="28" max="28" width="19.42578125" style="355" customWidth="1"/>
    <col min="29" max="29" width="10.7109375" style="355" customWidth="1"/>
    <col min="30" max="31" width="9.28515625" style="355" customWidth="1"/>
    <col min="32" max="32" width="18.140625" style="355" customWidth="1"/>
    <col min="33" max="35" width="9.28515625" style="355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34" customFormat="1" ht="51" customHeight="1" thickBot="1">
      <c r="A1" s="422" t="s">
        <v>79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423"/>
      <c r="AF1" s="423"/>
      <c r="AG1" s="423"/>
      <c r="AH1" s="423"/>
      <c r="AI1" s="423"/>
      <c r="AJ1" s="423"/>
      <c r="AK1" s="423"/>
      <c r="AL1" s="423"/>
      <c r="AM1" s="423"/>
      <c r="AN1" s="423"/>
      <c r="AO1" s="424"/>
    </row>
    <row r="2" spans="1:49" ht="30.75" customHeight="1">
      <c r="A2" s="232"/>
      <c r="B2" s="421" t="s">
        <v>256</v>
      </c>
      <c r="C2" s="421"/>
      <c r="D2" s="421" t="s">
        <v>257</v>
      </c>
      <c r="E2" s="421"/>
      <c r="F2" s="421" t="s">
        <v>70</v>
      </c>
      <c r="G2" s="421"/>
      <c r="H2" s="421" t="s">
        <v>258</v>
      </c>
      <c r="I2" s="421"/>
      <c r="J2" s="421" t="s">
        <v>70</v>
      </c>
      <c r="K2" s="421"/>
      <c r="L2" s="421" t="s">
        <v>260</v>
      </c>
      <c r="M2" s="421"/>
      <c r="N2" s="421" t="s">
        <v>70</v>
      </c>
      <c r="O2" s="421"/>
      <c r="P2" s="421" t="s">
        <v>261</v>
      </c>
      <c r="Q2" s="421"/>
      <c r="R2" s="421" t="s">
        <v>70</v>
      </c>
      <c r="S2" s="421"/>
      <c r="T2" s="421" t="s">
        <v>263</v>
      </c>
      <c r="U2" s="421"/>
      <c r="V2" s="421" t="s">
        <v>70</v>
      </c>
      <c r="W2" s="421"/>
      <c r="X2" s="421" t="s">
        <v>269</v>
      </c>
      <c r="Y2" s="421"/>
      <c r="Z2" s="421" t="s">
        <v>70</v>
      </c>
      <c r="AA2" s="421"/>
      <c r="AB2" s="421" t="s">
        <v>270</v>
      </c>
      <c r="AC2" s="421"/>
      <c r="AD2" s="421" t="s">
        <v>70</v>
      </c>
      <c r="AE2" s="421"/>
      <c r="AF2" s="421" t="s">
        <v>277</v>
      </c>
      <c r="AG2" s="421"/>
      <c r="AH2" s="421" t="s">
        <v>70</v>
      </c>
      <c r="AI2" s="421"/>
      <c r="AJ2" s="421" t="s">
        <v>87</v>
      </c>
      <c r="AK2" s="421"/>
      <c r="AL2" s="421" t="s">
        <v>88</v>
      </c>
      <c r="AM2" s="421"/>
      <c r="AN2" s="421" t="s">
        <v>78</v>
      </c>
      <c r="AO2" s="425"/>
      <c r="AP2" s="17"/>
      <c r="AQ2" s="418" t="s">
        <v>92</v>
      </c>
      <c r="AR2" s="419"/>
      <c r="AS2" s="17"/>
      <c r="AT2" s="17"/>
    </row>
    <row r="3" spans="1:49" ht="14.25" customHeight="1">
      <c r="A3" s="233" t="s">
        <v>3</v>
      </c>
      <c r="B3" s="221" t="s">
        <v>66</v>
      </c>
      <c r="C3" s="222" t="s">
        <v>4</v>
      </c>
      <c r="D3" s="221" t="s">
        <v>66</v>
      </c>
      <c r="E3" s="222" t="s">
        <v>4</v>
      </c>
      <c r="F3" s="228" t="s">
        <v>66</v>
      </c>
      <c r="G3" s="229" t="s">
        <v>4</v>
      </c>
      <c r="H3" s="221" t="s">
        <v>66</v>
      </c>
      <c r="I3" s="222" t="s">
        <v>4</v>
      </c>
      <c r="J3" s="228" t="s">
        <v>66</v>
      </c>
      <c r="K3" s="229" t="s">
        <v>4</v>
      </c>
      <c r="L3" s="221" t="s">
        <v>66</v>
      </c>
      <c r="M3" s="222" t="s">
        <v>4</v>
      </c>
      <c r="N3" s="228" t="s">
        <v>66</v>
      </c>
      <c r="O3" s="229" t="s">
        <v>4</v>
      </c>
      <c r="P3" s="221" t="s">
        <v>66</v>
      </c>
      <c r="Q3" s="222" t="s">
        <v>4</v>
      </c>
      <c r="R3" s="228" t="s">
        <v>66</v>
      </c>
      <c r="S3" s="229" t="s">
        <v>4</v>
      </c>
      <c r="T3" s="221" t="s">
        <v>66</v>
      </c>
      <c r="U3" s="222" t="s">
        <v>4</v>
      </c>
      <c r="V3" s="228" t="s">
        <v>66</v>
      </c>
      <c r="W3" s="229" t="s">
        <v>4</v>
      </c>
      <c r="X3" s="221" t="s">
        <v>66</v>
      </c>
      <c r="Y3" s="222" t="s">
        <v>4</v>
      </c>
      <c r="Z3" s="228" t="s">
        <v>66</v>
      </c>
      <c r="AA3" s="229" t="s">
        <v>4</v>
      </c>
      <c r="AB3" s="221" t="s">
        <v>66</v>
      </c>
      <c r="AC3" s="222" t="s">
        <v>4</v>
      </c>
      <c r="AD3" s="228" t="s">
        <v>66</v>
      </c>
      <c r="AE3" s="229" t="s">
        <v>4</v>
      </c>
      <c r="AF3" s="221" t="s">
        <v>66</v>
      </c>
      <c r="AG3" s="222" t="s">
        <v>4</v>
      </c>
      <c r="AH3" s="228" t="s">
        <v>66</v>
      </c>
      <c r="AI3" s="229" t="s">
        <v>4</v>
      </c>
      <c r="AJ3" s="228" t="s">
        <v>66</v>
      </c>
      <c r="AK3" s="229" t="s">
        <v>4</v>
      </c>
      <c r="AL3" s="228" t="s">
        <v>66</v>
      </c>
      <c r="AM3" s="229" t="s">
        <v>4</v>
      </c>
      <c r="AN3" s="228" t="s">
        <v>66</v>
      </c>
      <c r="AO3" s="230" t="s">
        <v>4</v>
      </c>
      <c r="AP3" s="17"/>
      <c r="AQ3" s="20" t="s">
        <v>66</v>
      </c>
      <c r="AR3" s="21" t="s">
        <v>4</v>
      </c>
      <c r="AS3" s="17"/>
      <c r="AT3" s="17"/>
    </row>
    <row r="4" spans="1:49">
      <c r="A4" s="234" t="s">
        <v>0</v>
      </c>
      <c r="B4" s="70" t="s">
        <v>5</v>
      </c>
      <c r="C4" s="70" t="s">
        <v>5</v>
      </c>
      <c r="D4" s="70" t="s">
        <v>5</v>
      </c>
      <c r="E4" s="70" t="s">
        <v>5</v>
      </c>
      <c r="F4" s="22" t="s">
        <v>86</v>
      </c>
      <c r="G4" s="22" t="s">
        <v>86</v>
      </c>
      <c r="H4" s="70" t="s">
        <v>5</v>
      </c>
      <c r="I4" s="70" t="s">
        <v>5</v>
      </c>
      <c r="J4" s="22" t="s">
        <v>86</v>
      </c>
      <c r="K4" s="22" t="s">
        <v>86</v>
      </c>
      <c r="L4" s="70" t="s">
        <v>5</v>
      </c>
      <c r="M4" s="70" t="s">
        <v>5</v>
      </c>
      <c r="N4" s="22" t="s">
        <v>86</v>
      </c>
      <c r="O4" s="22" t="s">
        <v>86</v>
      </c>
      <c r="P4" s="70" t="s">
        <v>5</v>
      </c>
      <c r="Q4" s="70" t="s">
        <v>5</v>
      </c>
      <c r="R4" s="22" t="s">
        <v>86</v>
      </c>
      <c r="S4" s="22" t="s">
        <v>86</v>
      </c>
      <c r="T4" s="70" t="s">
        <v>5</v>
      </c>
      <c r="U4" s="70" t="s">
        <v>5</v>
      </c>
      <c r="V4" s="22" t="s">
        <v>86</v>
      </c>
      <c r="W4" s="22" t="s">
        <v>86</v>
      </c>
      <c r="X4" s="70" t="s">
        <v>5</v>
      </c>
      <c r="Y4" s="70" t="s">
        <v>5</v>
      </c>
      <c r="Z4" s="22" t="s">
        <v>86</v>
      </c>
      <c r="AA4" s="22" t="s">
        <v>86</v>
      </c>
      <c r="AB4" s="70" t="s">
        <v>5</v>
      </c>
      <c r="AC4" s="70" t="s">
        <v>5</v>
      </c>
      <c r="AD4" s="22" t="s">
        <v>86</v>
      </c>
      <c r="AE4" s="22" t="s">
        <v>86</v>
      </c>
      <c r="AF4" s="70" t="s">
        <v>5</v>
      </c>
      <c r="AG4" s="70" t="s">
        <v>5</v>
      </c>
      <c r="AH4" s="22" t="s">
        <v>86</v>
      </c>
      <c r="AI4" s="22" t="s">
        <v>86</v>
      </c>
      <c r="AJ4" s="23" t="s">
        <v>86</v>
      </c>
      <c r="AK4" s="23" t="s">
        <v>86</v>
      </c>
      <c r="AL4" s="24" t="s">
        <v>86</v>
      </c>
      <c r="AM4" s="24" t="s">
        <v>86</v>
      </c>
      <c r="AN4" s="18" t="s">
        <v>86</v>
      </c>
      <c r="AO4" s="19" t="s">
        <v>86</v>
      </c>
      <c r="AP4" s="17"/>
      <c r="AQ4" s="25" t="s">
        <v>5</v>
      </c>
      <c r="AR4" s="25" t="s">
        <v>5</v>
      </c>
      <c r="AS4" s="17"/>
      <c r="AT4" s="17"/>
    </row>
    <row r="5" spans="1:49">
      <c r="A5" s="235" t="s">
        <v>7</v>
      </c>
      <c r="B5" s="80">
        <v>7107994867.6999998</v>
      </c>
      <c r="C5" s="71">
        <v>11860.84</v>
      </c>
      <c r="D5" s="80">
        <v>7231401994.1800003</v>
      </c>
      <c r="E5" s="71">
        <v>12056.64</v>
      </c>
      <c r="F5" s="26">
        <f>((D5-B5)/B5)</f>
        <v>1.736173545098978E-2</v>
      </c>
      <c r="G5" s="26">
        <f>((E5-C5)/C5)</f>
        <v>1.6508105665365966E-2</v>
      </c>
      <c r="H5" s="80">
        <v>7396684674.8800001</v>
      </c>
      <c r="I5" s="71">
        <v>12320.02</v>
      </c>
      <c r="J5" s="26">
        <f t="shared" ref="J5:J19" si="0">((H5-D5)/D5)</f>
        <v>2.2856242929520879E-2</v>
      </c>
      <c r="K5" s="26">
        <f t="shared" ref="K5:K19" si="1">((I5-E5)/E5)</f>
        <v>2.1845223876635698E-2</v>
      </c>
      <c r="L5" s="80">
        <v>7610272450.8900003</v>
      </c>
      <c r="M5" s="71">
        <v>12663.83</v>
      </c>
      <c r="N5" s="26">
        <f t="shared" ref="N5:N19" si="2">((L5-H5)/H5)</f>
        <v>2.8876149977755453E-2</v>
      </c>
      <c r="O5" s="26">
        <f t="shared" ref="O5:O19" si="3">((M5-I5)/I5)</f>
        <v>2.7906610541216612E-2</v>
      </c>
      <c r="P5" s="80">
        <v>8090392198.96</v>
      </c>
      <c r="Q5" s="71">
        <v>13483.24</v>
      </c>
      <c r="R5" s="26">
        <f t="shared" ref="R5:R19" si="4">((P5-L5)/L5)</f>
        <v>6.3088378394895839E-2</v>
      </c>
      <c r="S5" s="26">
        <f t="shared" ref="S5:S19" si="5">((Q5-M5)/M5)</f>
        <v>6.4704753617191635E-2</v>
      </c>
      <c r="T5" s="80">
        <v>7940188539.8599997</v>
      </c>
      <c r="U5" s="71">
        <v>13228.58</v>
      </c>
      <c r="V5" s="26">
        <f t="shared" ref="V5:V19" si="6">((T5-P5)/P5)</f>
        <v>-1.8565683270498148E-2</v>
      </c>
      <c r="W5" s="26">
        <f t="shared" ref="W5:W19" si="7">((U5-Q5)/Q5)</f>
        <v>-1.8887151752842779E-2</v>
      </c>
      <c r="X5" s="80">
        <v>7770699062.5</v>
      </c>
      <c r="Y5" s="71">
        <v>12765.39</v>
      </c>
      <c r="Z5" s="26">
        <f t="shared" ref="Z5:AA19" si="8">((X5-T5)/T5)</f>
        <v>-2.1345774915690865E-2</v>
      </c>
      <c r="AA5" s="26">
        <f t="shared" si="8"/>
        <v>-3.5014340163494535E-2</v>
      </c>
      <c r="AB5" s="80">
        <v>7547713486.3999996</v>
      </c>
      <c r="AC5" s="71">
        <v>12587.89</v>
      </c>
      <c r="AD5" s="26">
        <f t="shared" ref="AD5:AD19" si="9">((AB5-X5)/X5)</f>
        <v>-2.8695690607308266E-2</v>
      </c>
      <c r="AE5" s="26">
        <f t="shared" ref="AE5:AE19" si="10">((AC5-Y5)/Y5)</f>
        <v>-1.3904784734348108E-2</v>
      </c>
      <c r="AF5" s="80">
        <v>7599797411.4799995</v>
      </c>
      <c r="AG5" s="71">
        <v>12692.17</v>
      </c>
      <c r="AH5" s="26">
        <f t="shared" ref="AH5:AH19" si="11">((AF5-AB5)/AB5)</f>
        <v>6.900622973281696E-3</v>
      </c>
      <c r="AI5" s="26">
        <f t="shared" ref="AI5:AI19" si="12">((AG5-AC5)/AC5)</f>
        <v>8.2841524671728676E-3</v>
      </c>
      <c r="AJ5" s="27">
        <f>AVERAGE(F5,J5,N5,R5,V5,Z5,AD5,AH5)</f>
        <v>8.8094976166182958E-3</v>
      </c>
      <c r="AK5" s="27">
        <f>AVERAGE(G5,K5,O5,S5,W5,AA5,AE5,AI5)</f>
        <v>8.9303211896121712E-3</v>
      </c>
      <c r="AL5" s="28">
        <f>((AF5-D5)/D5)</f>
        <v>5.0943844305224958E-2</v>
      </c>
      <c r="AM5" s="28">
        <f>((AG5-E5)/E5)</f>
        <v>5.2712032539745789E-2</v>
      </c>
      <c r="AN5" s="29">
        <f>STDEV(F5,J5,N5,R5,V5,Z5,AD5,AH5)</f>
        <v>3.0910800695833355E-2</v>
      </c>
      <c r="AO5" s="87">
        <f>STDEV(G5,K5,O5,S5,W5,AA5,AE5,AI5)</f>
        <v>3.1445892436897507E-2</v>
      </c>
      <c r="AP5" s="30"/>
      <c r="AQ5" s="31">
        <v>7877662528.1199999</v>
      </c>
      <c r="AR5" s="31">
        <v>7704.04</v>
      </c>
      <c r="AS5" s="32" t="e">
        <f>(#REF!/AQ5)-1</f>
        <v>#REF!</v>
      </c>
      <c r="AT5" s="32" t="e">
        <f>(#REF!/AR5)-1</f>
        <v>#REF!</v>
      </c>
    </row>
    <row r="6" spans="1:49">
      <c r="A6" s="235" t="s">
        <v>50</v>
      </c>
      <c r="B6" s="80">
        <v>898617285.83000004</v>
      </c>
      <c r="C6" s="71">
        <v>1.83</v>
      </c>
      <c r="D6" s="80">
        <v>913207513.61000001</v>
      </c>
      <c r="E6" s="71">
        <v>1.86</v>
      </c>
      <c r="F6" s="26">
        <f>((D6-B6)/B6)</f>
        <v>1.6236308838109913E-2</v>
      </c>
      <c r="G6" s="26">
        <f>((E6-C6)/C6)</f>
        <v>1.6393442622950834E-2</v>
      </c>
      <c r="H6" s="80">
        <v>947882946.12</v>
      </c>
      <c r="I6" s="71">
        <v>1.93</v>
      </c>
      <c r="J6" s="26">
        <f t="shared" si="0"/>
        <v>3.7971032862973896E-2</v>
      </c>
      <c r="K6" s="26">
        <f t="shared" si="1"/>
        <v>3.7634408602150449E-2</v>
      </c>
      <c r="L6" s="80">
        <v>969258338.34000003</v>
      </c>
      <c r="M6" s="71">
        <v>1.97</v>
      </c>
      <c r="N6" s="26">
        <f t="shared" si="2"/>
        <v>2.2550666522165648E-2</v>
      </c>
      <c r="O6" s="26">
        <f t="shared" si="3"/>
        <v>2.0725388601036288E-2</v>
      </c>
      <c r="P6" s="80">
        <v>1020183928.46</v>
      </c>
      <c r="Q6" s="71">
        <v>2.08</v>
      </c>
      <c r="R6" s="26">
        <f t="shared" si="4"/>
        <v>5.2540781033896186E-2</v>
      </c>
      <c r="S6" s="26">
        <f t="shared" si="5"/>
        <v>5.5837563451776699E-2</v>
      </c>
      <c r="T6" s="80">
        <v>1009334359.37</v>
      </c>
      <c r="U6" s="71">
        <v>2.06</v>
      </c>
      <c r="V6" s="26">
        <f t="shared" si="6"/>
        <v>-1.0634914731873694E-2</v>
      </c>
      <c r="W6" s="26">
        <f t="shared" si="7"/>
        <v>-9.6153846153846229E-3</v>
      </c>
      <c r="X6" s="80">
        <v>1010485380.85</v>
      </c>
      <c r="Y6" s="71">
        <v>2.06</v>
      </c>
      <c r="Z6" s="26">
        <f t="shared" si="8"/>
        <v>1.1403767931951277E-3</v>
      </c>
      <c r="AA6" s="26">
        <f t="shared" si="8"/>
        <v>0</v>
      </c>
      <c r="AB6" s="80">
        <v>989552900.59000003</v>
      </c>
      <c r="AC6" s="71">
        <v>2.02</v>
      </c>
      <c r="AD6" s="26">
        <f t="shared" si="9"/>
        <v>-2.0715272735951914E-2</v>
      </c>
      <c r="AE6" s="26">
        <f t="shared" si="10"/>
        <v>-1.9417475728155355E-2</v>
      </c>
      <c r="AF6" s="80">
        <v>992420369.33000004</v>
      </c>
      <c r="AG6" s="71">
        <v>2.02</v>
      </c>
      <c r="AH6" s="26">
        <f t="shared" si="11"/>
        <v>2.8977417359803016E-3</v>
      </c>
      <c r="AI6" s="26">
        <f t="shared" si="12"/>
        <v>0</v>
      </c>
      <c r="AJ6" s="27">
        <f t="shared" ref="AJ6:AJ69" si="13">AVERAGE(F6,J6,N6,R6,V6,Z6,AD6,AH6)</f>
        <v>1.2748340039811935E-2</v>
      </c>
      <c r="AK6" s="27">
        <f t="shared" ref="AK6:AK69" si="14">AVERAGE(G6,K6,O6,S6,W6,AA6,AE6,AI6)</f>
        <v>1.2694742866796787E-2</v>
      </c>
      <c r="AL6" s="28">
        <f t="shared" ref="AL6:AL69" si="15">((AF6-D6)/D6)</f>
        <v>8.674135345959183E-2</v>
      </c>
      <c r="AM6" s="28">
        <f t="shared" ref="AM6:AM69" si="16">((AG6-E6)/E6)</f>
        <v>8.6021505376344037E-2</v>
      </c>
      <c r="AN6" s="29">
        <f t="shared" ref="AN6:AN69" si="17">STDEV(F6,J6,N6,R6,V6,Z6,AD6,AH6)</f>
        <v>2.4571304999723029E-2</v>
      </c>
      <c r="AO6" s="87">
        <f t="shared" ref="AO6:AO69" si="18">STDEV(G6,K6,O6,S6,W6,AA6,AE6,AI6)</f>
        <v>2.5107514271011509E-2</v>
      </c>
      <c r="AP6" s="33"/>
      <c r="AQ6" s="34">
        <v>486981928.81999999</v>
      </c>
      <c r="AR6" s="35">
        <v>0.95</v>
      </c>
      <c r="AS6" s="32" t="e">
        <f>(#REF!/AQ6)-1</f>
        <v>#REF!</v>
      </c>
      <c r="AT6" s="32" t="e">
        <f>(#REF!/AR6)-1</f>
        <v>#REF!</v>
      </c>
    </row>
    <row r="7" spans="1:49">
      <c r="A7" s="235" t="s">
        <v>12</v>
      </c>
      <c r="B7" s="80">
        <v>257305346.06</v>
      </c>
      <c r="C7" s="71">
        <v>131.55000000000001</v>
      </c>
      <c r="D7" s="80">
        <v>267270412.5</v>
      </c>
      <c r="E7" s="71">
        <v>136.55000000000001</v>
      </c>
      <c r="F7" s="26">
        <f>((D7-B7)/B7)</f>
        <v>3.8728563524196201E-2</v>
      </c>
      <c r="G7" s="26">
        <f>((E7-C7)/C7)</f>
        <v>3.800836183960471E-2</v>
      </c>
      <c r="H7" s="80">
        <v>269576470.94</v>
      </c>
      <c r="I7" s="71">
        <v>137.78</v>
      </c>
      <c r="J7" s="26">
        <f t="shared" si="0"/>
        <v>8.6281845357648688E-3</v>
      </c>
      <c r="K7" s="26">
        <f t="shared" si="1"/>
        <v>9.0076894910288523E-3</v>
      </c>
      <c r="L7" s="80">
        <v>267569718.25</v>
      </c>
      <c r="M7" s="71">
        <v>137.31</v>
      </c>
      <c r="N7" s="26">
        <f t="shared" si="2"/>
        <v>-7.4440943714507019E-3</v>
      </c>
      <c r="O7" s="26">
        <f t="shared" si="3"/>
        <v>-3.4112353026564007E-3</v>
      </c>
      <c r="P7" s="80">
        <v>269660852.75</v>
      </c>
      <c r="Q7" s="71">
        <v>138.93</v>
      </c>
      <c r="R7" s="26">
        <f t="shared" si="4"/>
        <v>7.8152883430784113E-3</v>
      </c>
      <c r="S7" s="26">
        <f t="shared" si="5"/>
        <v>1.1798121039982554E-2</v>
      </c>
      <c r="T7" s="80">
        <v>266469718.75999999</v>
      </c>
      <c r="U7" s="71">
        <v>137.26</v>
      </c>
      <c r="V7" s="26">
        <f t="shared" si="6"/>
        <v>-1.1833879324554682E-2</v>
      </c>
      <c r="W7" s="26">
        <f t="shared" si="7"/>
        <v>-1.2020441949183155E-2</v>
      </c>
      <c r="X7" s="80">
        <v>264170620.74000001</v>
      </c>
      <c r="Y7" s="71">
        <v>136.06</v>
      </c>
      <c r="Z7" s="26">
        <f t="shared" si="8"/>
        <v>-8.6279898169994255E-3</v>
      </c>
      <c r="AA7" s="26">
        <f t="shared" si="8"/>
        <v>-8.7425324202243093E-3</v>
      </c>
      <c r="AB7" s="80">
        <v>260438613.34</v>
      </c>
      <c r="AC7" s="71">
        <v>134.11000000000001</v>
      </c>
      <c r="AD7" s="26">
        <f t="shared" si="9"/>
        <v>-1.4127261349297027E-2</v>
      </c>
      <c r="AE7" s="26">
        <f t="shared" si="10"/>
        <v>-1.433191239159186E-2</v>
      </c>
      <c r="AF7" s="80">
        <v>261759598.96000001</v>
      </c>
      <c r="AG7" s="71">
        <v>134.78</v>
      </c>
      <c r="AH7" s="26">
        <f t="shared" si="11"/>
        <v>5.0721573235972938E-3</v>
      </c>
      <c r="AI7" s="26">
        <f t="shared" si="12"/>
        <v>4.9958988889716458E-3</v>
      </c>
      <c r="AJ7" s="27">
        <f t="shared" si="13"/>
        <v>2.2763711080418672E-3</v>
      </c>
      <c r="AK7" s="27">
        <f t="shared" si="14"/>
        <v>3.1629936494915051E-3</v>
      </c>
      <c r="AL7" s="28">
        <f t="shared" si="15"/>
        <v>-2.0618868689776845E-2</v>
      </c>
      <c r="AM7" s="28">
        <f t="shared" si="16"/>
        <v>-1.2962284877334383E-2</v>
      </c>
      <c r="AN7" s="29">
        <f t="shared" si="17"/>
        <v>1.7275807824205847E-2</v>
      </c>
      <c r="AO7" s="87">
        <f t="shared" si="18"/>
        <v>1.7104116512569791E-2</v>
      </c>
      <c r="AP7" s="33"/>
      <c r="AQ7" s="31">
        <v>204065067.03999999</v>
      </c>
      <c r="AR7" s="35">
        <v>105.02</v>
      </c>
      <c r="AS7" s="32" t="e">
        <f>(#REF!/AQ7)-1</f>
        <v>#REF!</v>
      </c>
      <c r="AT7" s="32" t="e">
        <f>(#REF!/AR7)-1</f>
        <v>#REF!</v>
      </c>
    </row>
    <row r="8" spans="1:49">
      <c r="A8" s="235" t="s">
        <v>14</v>
      </c>
      <c r="B8" s="80">
        <v>660921701.80999994</v>
      </c>
      <c r="C8" s="71">
        <v>18.75</v>
      </c>
      <c r="D8" s="80">
        <v>688311962.39999998</v>
      </c>
      <c r="E8" s="71">
        <v>19.899999999999999</v>
      </c>
      <c r="F8" s="26">
        <f>((D8-B8)/B8)</f>
        <v>4.1442519613123723E-2</v>
      </c>
      <c r="G8" s="26">
        <f>((E8-C8)/C8)</f>
        <v>6.1333333333333261E-2</v>
      </c>
      <c r="H8" s="80">
        <v>711473837.62</v>
      </c>
      <c r="I8" s="71">
        <v>20.51</v>
      </c>
      <c r="J8" s="26">
        <f t="shared" si="0"/>
        <v>3.3650258146378002E-2</v>
      </c>
      <c r="K8" s="26">
        <f t="shared" si="1"/>
        <v>3.0653266331658442E-2</v>
      </c>
      <c r="L8" s="80">
        <v>716391012.45000005</v>
      </c>
      <c r="M8" s="71">
        <v>20.65</v>
      </c>
      <c r="N8" s="26">
        <f t="shared" si="2"/>
        <v>6.9112517846739415E-3</v>
      </c>
      <c r="O8" s="26">
        <f t="shared" si="3"/>
        <v>6.8259385665527554E-3</v>
      </c>
      <c r="P8" s="80">
        <v>748158158.05999994</v>
      </c>
      <c r="Q8" s="71">
        <v>21.55</v>
      </c>
      <c r="R8" s="26">
        <f t="shared" si="4"/>
        <v>4.4343305622105443E-2</v>
      </c>
      <c r="S8" s="26">
        <f t="shared" si="5"/>
        <v>4.3583535108958946E-2</v>
      </c>
      <c r="T8" s="80">
        <v>737207406.09000003</v>
      </c>
      <c r="U8" s="71">
        <v>21.23</v>
      </c>
      <c r="V8" s="26">
        <f t="shared" si="6"/>
        <v>-1.4636947885986552E-2</v>
      </c>
      <c r="W8" s="26">
        <f t="shared" si="7"/>
        <v>-1.4849187935034815E-2</v>
      </c>
      <c r="X8" s="80">
        <v>732220231.52999997</v>
      </c>
      <c r="Y8" s="71">
        <v>21.04</v>
      </c>
      <c r="Z8" s="26">
        <f t="shared" si="8"/>
        <v>-6.7649545010013317E-3</v>
      </c>
      <c r="AA8" s="26">
        <f t="shared" si="8"/>
        <v>-8.9495996231748129E-3</v>
      </c>
      <c r="AB8" s="80">
        <v>732740858.08000004</v>
      </c>
      <c r="AC8" s="71">
        <v>20.78</v>
      </c>
      <c r="AD8" s="26">
        <f t="shared" si="9"/>
        <v>7.1102453549009973E-4</v>
      </c>
      <c r="AE8" s="26">
        <f t="shared" si="10"/>
        <v>-1.2357414448669108E-2</v>
      </c>
      <c r="AF8" s="80">
        <v>736122626.78999996</v>
      </c>
      <c r="AG8" s="71">
        <v>20.84</v>
      </c>
      <c r="AH8" s="26">
        <f t="shared" si="11"/>
        <v>4.6152315279117413E-3</v>
      </c>
      <c r="AI8" s="26">
        <f t="shared" si="12"/>
        <v>2.8873917228103329E-3</v>
      </c>
      <c r="AJ8" s="27">
        <f t="shared" si="13"/>
        <v>1.3783961105336884E-2</v>
      </c>
      <c r="AK8" s="27">
        <f t="shared" si="14"/>
        <v>1.3640907882054375E-2</v>
      </c>
      <c r="AL8" s="28">
        <f t="shared" si="15"/>
        <v>6.9460748907071421E-2</v>
      </c>
      <c r="AM8" s="28">
        <f t="shared" si="16"/>
        <v>4.7236180904522682E-2</v>
      </c>
      <c r="AN8" s="29">
        <f t="shared" si="17"/>
        <v>2.2758817947791807E-2</v>
      </c>
      <c r="AO8" s="87">
        <f t="shared" si="18"/>
        <v>2.8336145468979727E-2</v>
      </c>
      <c r="AP8" s="33"/>
      <c r="AQ8" s="36">
        <v>166618649</v>
      </c>
      <c r="AR8" s="37">
        <v>9.4</v>
      </c>
      <c r="AS8" s="32" t="e">
        <f>(#REF!/AQ8)-1</f>
        <v>#REF!</v>
      </c>
      <c r="AT8" s="32" t="e">
        <f>(#REF!/AR8)-1</f>
        <v>#REF!</v>
      </c>
    </row>
    <row r="9" spans="1:49" s="101" customFormat="1">
      <c r="A9" s="235" t="s">
        <v>18</v>
      </c>
      <c r="B9" s="80">
        <v>374967258.58999997</v>
      </c>
      <c r="C9" s="71">
        <v>182.94399999999999</v>
      </c>
      <c r="D9" s="80">
        <v>390079933.38999999</v>
      </c>
      <c r="E9" s="71">
        <v>189.3783</v>
      </c>
      <c r="F9" s="26">
        <f>((D9-B9)/B9)</f>
        <v>4.030398509146807E-2</v>
      </c>
      <c r="G9" s="26">
        <f>((E9-C9)/C9)</f>
        <v>3.5170871960818653E-2</v>
      </c>
      <c r="H9" s="80">
        <v>407909296.64999998</v>
      </c>
      <c r="I9" s="71">
        <v>196.74860000000001</v>
      </c>
      <c r="J9" s="26">
        <f t="shared" si="0"/>
        <v>4.5706948073574144E-2</v>
      </c>
      <c r="K9" s="26">
        <f t="shared" si="1"/>
        <v>3.8918397725610669E-2</v>
      </c>
      <c r="L9" s="80">
        <v>422475435.24000001</v>
      </c>
      <c r="M9" s="71">
        <v>196.74860000000001</v>
      </c>
      <c r="N9" s="26">
        <f t="shared" si="2"/>
        <v>3.5709258674970268E-2</v>
      </c>
      <c r="O9" s="26">
        <f t="shared" si="3"/>
        <v>0</v>
      </c>
      <c r="P9" s="80">
        <v>434054482.43000001</v>
      </c>
      <c r="Q9" s="71">
        <v>208.3117</v>
      </c>
      <c r="R9" s="26">
        <f t="shared" si="4"/>
        <v>2.7407622370806406E-2</v>
      </c>
      <c r="S9" s="26">
        <f t="shared" si="5"/>
        <v>5.8770939157889765E-2</v>
      </c>
      <c r="T9" s="80">
        <v>432333364.64999998</v>
      </c>
      <c r="U9" s="71">
        <v>207.59809999999999</v>
      </c>
      <c r="V9" s="26">
        <f t="shared" si="6"/>
        <v>-3.9652113955017058E-3</v>
      </c>
      <c r="W9" s="26">
        <f t="shared" si="7"/>
        <v>-3.4256357180130247E-3</v>
      </c>
      <c r="X9" s="80">
        <v>428013177.33999997</v>
      </c>
      <c r="Y9" s="71">
        <v>201.56</v>
      </c>
      <c r="Z9" s="26">
        <f t="shared" si="8"/>
        <v>-9.9927224295942446E-3</v>
      </c>
      <c r="AA9" s="26">
        <f t="shared" si="8"/>
        <v>-2.9085526312620329E-2</v>
      </c>
      <c r="AB9" s="80">
        <v>421424169.44</v>
      </c>
      <c r="AC9" s="71">
        <v>202.98740000000001</v>
      </c>
      <c r="AD9" s="26">
        <f t="shared" si="9"/>
        <v>-1.5394404305374643E-2</v>
      </c>
      <c r="AE9" s="26">
        <f t="shared" si="10"/>
        <v>7.0817622544155868E-3</v>
      </c>
      <c r="AF9" s="80">
        <v>428845159.22000003</v>
      </c>
      <c r="AG9" s="71">
        <v>203.46950000000001</v>
      </c>
      <c r="AH9" s="26">
        <f t="shared" si="11"/>
        <v>1.7609312227775748E-2</v>
      </c>
      <c r="AI9" s="26">
        <f t="shared" si="12"/>
        <v>2.3750242625897107E-3</v>
      </c>
      <c r="AJ9" s="27">
        <f t="shared" si="13"/>
        <v>1.7173098538515504E-2</v>
      </c>
      <c r="AK9" s="27">
        <f t="shared" si="14"/>
        <v>1.3725729166336381E-2</v>
      </c>
      <c r="AL9" s="28">
        <f t="shared" si="15"/>
        <v>9.9377646763600017E-2</v>
      </c>
      <c r="AM9" s="28">
        <f t="shared" si="16"/>
        <v>7.4407680288607586E-2</v>
      </c>
      <c r="AN9" s="29">
        <f t="shared" si="17"/>
        <v>2.4033297414511053E-2</v>
      </c>
      <c r="AO9" s="87">
        <f t="shared" si="18"/>
        <v>2.8314521751626149E-2</v>
      </c>
      <c r="AP9" s="33"/>
      <c r="AQ9" s="36"/>
      <c r="AR9" s="37"/>
      <c r="AS9" s="32"/>
      <c r="AT9" s="32"/>
    </row>
    <row r="10" spans="1:49">
      <c r="A10" s="235" t="s">
        <v>84</v>
      </c>
      <c r="B10" s="71">
        <v>1820364449.52</v>
      </c>
      <c r="C10" s="71">
        <v>0.98170000000000002</v>
      </c>
      <c r="D10" s="71">
        <v>1846983839.3499999</v>
      </c>
      <c r="E10" s="71">
        <v>0.99629999999999996</v>
      </c>
      <c r="F10" s="26">
        <f>((D10-B10)/B10)</f>
        <v>1.4623110134357445E-2</v>
      </c>
      <c r="G10" s="26">
        <f>((E10-C10)/C10)</f>
        <v>1.4872160537842464E-2</v>
      </c>
      <c r="H10" s="71">
        <v>1861969539.8699999</v>
      </c>
      <c r="I10" s="71">
        <v>1.0085999999999999</v>
      </c>
      <c r="J10" s="26">
        <f t="shared" si="0"/>
        <v>8.1136067358736751E-3</v>
      </c>
      <c r="K10" s="26">
        <f t="shared" si="1"/>
        <v>1.2345679012345658E-2</v>
      </c>
      <c r="L10" s="71">
        <v>1935942702.73</v>
      </c>
      <c r="M10" s="71">
        <v>1.0487</v>
      </c>
      <c r="N10" s="26">
        <f t="shared" si="2"/>
        <v>3.9728449513285184E-2</v>
      </c>
      <c r="O10" s="26">
        <f t="shared" si="3"/>
        <v>3.9758080507634373E-2</v>
      </c>
      <c r="P10" s="71">
        <v>2110188793.95</v>
      </c>
      <c r="Q10" s="71">
        <v>1.143</v>
      </c>
      <c r="R10" s="26">
        <f t="shared" si="4"/>
        <v>9.0005810076033838E-2</v>
      </c>
      <c r="S10" s="26">
        <f t="shared" si="5"/>
        <v>8.9920854391150995E-2</v>
      </c>
      <c r="T10" s="71">
        <v>2134140241.1800001</v>
      </c>
      <c r="U10" s="71">
        <v>1.49</v>
      </c>
      <c r="V10" s="26">
        <f t="shared" si="6"/>
        <v>1.1350381206965852E-2</v>
      </c>
      <c r="W10" s="26">
        <f t="shared" si="7"/>
        <v>0.30358705161854765</v>
      </c>
      <c r="X10" s="71">
        <v>2117027756.1199999</v>
      </c>
      <c r="Y10" s="71">
        <v>1.1327</v>
      </c>
      <c r="Z10" s="26">
        <f t="shared" si="8"/>
        <v>-8.0184444910417017E-3</v>
      </c>
      <c r="AA10" s="26">
        <f t="shared" si="8"/>
        <v>-0.23979865771812078</v>
      </c>
      <c r="AB10" s="71">
        <v>2037465596.8699999</v>
      </c>
      <c r="AC10" s="71">
        <v>1.0888</v>
      </c>
      <c r="AD10" s="26">
        <f t="shared" si="9"/>
        <v>-3.7582010448374191E-2</v>
      </c>
      <c r="AE10" s="26">
        <f t="shared" si="10"/>
        <v>-3.8756952414584663E-2</v>
      </c>
      <c r="AF10" s="71">
        <v>1968802688.55</v>
      </c>
      <c r="AG10" s="71">
        <v>1.0521</v>
      </c>
      <c r="AH10" s="26">
        <f t="shared" si="11"/>
        <v>-3.37001559317033E-2</v>
      </c>
      <c r="AI10" s="26">
        <f t="shared" si="12"/>
        <v>-3.3706833210874317E-2</v>
      </c>
      <c r="AJ10" s="27">
        <f t="shared" si="13"/>
        <v>1.0565093349424601E-2</v>
      </c>
      <c r="AK10" s="27">
        <f t="shared" si="14"/>
        <v>1.8527672840492674E-2</v>
      </c>
      <c r="AL10" s="28">
        <f t="shared" si="15"/>
        <v>6.5955557706921339E-2</v>
      </c>
      <c r="AM10" s="28">
        <f t="shared" si="16"/>
        <v>5.6007226738934129E-2</v>
      </c>
      <c r="AN10" s="29">
        <f t="shared" si="17"/>
        <v>4.1070195236491011E-2</v>
      </c>
      <c r="AO10" s="87">
        <f t="shared" si="18"/>
        <v>0.15099697764325234</v>
      </c>
      <c r="AP10" s="33"/>
      <c r="AQ10" s="31">
        <v>1147996444.8800001</v>
      </c>
      <c r="AR10" s="35">
        <v>0.69840000000000002</v>
      </c>
      <c r="AS10" s="32" t="e">
        <f>(#REF!/AQ10)-1</f>
        <v>#REF!</v>
      </c>
      <c r="AT10" s="32" t="e">
        <f>(#REF!/AR10)-1</f>
        <v>#REF!</v>
      </c>
    </row>
    <row r="11" spans="1:49">
      <c r="A11" s="235" t="s">
        <v>15</v>
      </c>
      <c r="B11" s="71">
        <v>2344643691.3099999</v>
      </c>
      <c r="C11" s="71">
        <v>21.9072</v>
      </c>
      <c r="D11" s="71">
        <v>2360379343.5300002</v>
      </c>
      <c r="E11" s="71">
        <v>22.0702</v>
      </c>
      <c r="F11" s="26">
        <f>((D11-B11)/B11)</f>
        <v>6.7113191988708697E-3</v>
      </c>
      <c r="G11" s="26">
        <f>((E11-C11)/C11)</f>
        <v>7.4404761904762022E-3</v>
      </c>
      <c r="H11" s="71">
        <v>2424801167.7199998</v>
      </c>
      <c r="I11" s="71">
        <v>22.644600000000001</v>
      </c>
      <c r="J11" s="26">
        <f t="shared" si="0"/>
        <v>2.7292996088355569E-2</v>
      </c>
      <c r="K11" s="26">
        <f t="shared" si="1"/>
        <v>2.6026044168154374E-2</v>
      </c>
      <c r="L11" s="71">
        <v>2460719933.9200001</v>
      </c>
      <c r="M11" s="71">
        <v>22.9727</v>
      </c>
      <c r="N11" s="26">
        <f t="shared" si="2"/>
        <v>1.4813076914580219E-2</v>
      </c>
      <c r="O11" s="26">
        <f t="shared" si="3"/>
        <v>1.4489105570422933E-2</v>
      </c>
      <c r="P11" s="71">
        <v>2543047811.7600002</v>
      </c>
      <c r="Q11" s="71">
        <v>24.0243</v>
      </c>
      <c r="R11" s="26">
        <f t="shared" si="4"/>
        <v>3.3456825665182217E-2</v>
      </c>
      <c r="S11" s="26">
        <f t="shared" si="5"/>
        <v>4.5776073339224406E-2</v>
      </c>
      <c r="T11" s="71">
        <v>2496547627.48</v>
      </c>
      <c r="U11" s="71">
        <v>23.7424</v>
      </c>
      <c r="V11" s="26">
        <f t="shared" si="6"/>
        <v>-1.8285218258565977E-2</v>
      </c>
      <c r="W11" s="26">
        <f t="shared" si="7"/>
        <v>-1.1733952706218298E-2</v>
      </c>
      <c r="X11" s="71">
        <v>2455942517.9400001</v>
      </c>
      <c r="Y11" s="71">
        <v>23.370699999999999</v>
      </c>
      <c r="Z11" s="26">
        <f t="shared" si="8"/>
        <v>-1.6264504267033155E-2</v>
      </c>
      <c r="AA11" s="26">
        <f t="shared" si="8"/>
        <v>-1.5655536087337447E-2</v>
      </c>
      <c r="AB11" s="71">
        <v>2400721382.2399998</v>
      </c>
      <c r="AC11" s="71">
        <v>22.925999999999998</v>
      </c>
      <c r="AD11" s="26">
        <f t="shared" si="9"/>
        <v>-2.2484702022390481E-2</v>
      </c>
      <c r="AE11" s="26">
        <f t="shared" si="10"/>
        <v>-1.902809928671375E-2</v>
      </c>
      <c r="AF11" s="71">
        <v>2439172316.3499999</v>
      </c>
      <c r="AG11" s="71">
        <v>23.025700000000001</v>
      </c>
      <c r="AH11" s="26">
        <f t="shared" si="11"/>
        <v>1.6016408398930235E-2</v>
      </c>
      <c r="AI11" s="26">
        <f t="shared" si="12"/>
        <v>4.3487743173690188E-3</v>
      </c>
      <c r="AJ11" s="27">
        <f t="shared" si="13"/>
        <v>5.1570252147411875E-3</v>
      </c>
      <c r="AK11" s="27">
        <f t="shared" si="14"/>
        <v>6.4578606881721791E-3</v>
      </c>
      <c r="AL11" s="28">
        <f t="shared" si="15"/>
        <v>3.3381487190174711E-2</v>
      </c>
      <c r="AM11" s="28">
        <f t="shared" si="16"/>
        <v>4.329367201022196E-2</v>
      </c>
      <c r="AN11" s="29">
        <f t="shared" si="17"/>
        <v>2.1636434445050343E-2</v>
      </c>
      <c r="AO11" s="87">
        <f t="shared" si="18"/>
        <v>2.2258959258985064E-2</v>
      </c>
      <c r="AP11" s="33"/>
      <c r="AQ11" s="31">
        <v>2845469436.1399999</v>
      </c>
      <c r="AR11" s="35">
        <v>13.0688</v>
      </c>
      <c r="AS11" s="32" t="e">
        <f>(#REF!/AQ11)-1</f>
        <v>#REF!</v>
      </c>
      <c r="AT11" s="32" t="e">
        <f>(#REF!/AR11)-1</f>
        <v>#REF!</v>
      </c>
    </row>
    <row r="12" spans="1:49" ht="12.75" customHeight="1">
      <c r="A12" s="235" t="s">
        <v>59</v>
      </c>
      <c r="B12" s="71">
        <v>394706548.20999998</v>
      </c>
      <c r="C12" s="71">
        <v>162.62</v>
      </c>
      <c r="D12" s="71">
        <v>397257345.00999999</v>
      </c>
      <c r="E12" s="71">
        <v>164.53</v>
      </c>
      <c r="F12" s="26">
        <f>((D12-B12)/B12)</f>
        <v>6.4625145226698492E-3</v>
      </c>
      <c r="G12" s="26">
        <f>((E12-C12)/C12)</f>
        <v>1.1745172795474089E-2</v>
      </c>
      <c r="H12" s="71">
        <v>412518019.93000001</v>
      </c>
      <c r="I12" s="71">
        <v>170.69</v>
      </c>
      <c r="J12" s="26">
        <f t="shared" si="0"/>
        <v>3.8415085615637556E-2</v>
      </c>
      <c r="K12" s="26">
        <f t="shared" si="1"/>
        <v>3.7439980550659432E-2</v>
      </c>
      <c r="L12" s="71">
        <v>412518019.93000001</v>
      </c>
      <c r="M12" s="71">
        <v>171.55</v>
      </c>
      <c r="N12" s="26">
        <f t="shared" si="2"/>
        <v>0</v>
      </c>
      <c r="O12" s="26">
        <f t="shared" si="3"/>
        <v>5.0383736598512722E-3</v>
      </c>
      <c r="P12" s="71">
        <v>434421095.51999998</v>
      </c>
      <c r="Q12" s="71">
        <v>177.69</v>
      </c>
      <c r="R12" s="26">
        <f t="shared" si="4"/>
        <v>5.3096045582970403E-2</v>
      </c>
      <c r="S12" s="26">
        <f t="shared" si="5"/>
        <v>3.5791314485572635E-2</v>
      </c>
      <c r="T12" s="71">
        <v>432483385.06</v>
      </c>
      <c r="U12" s="71">
        <v>176.77</v>
      </c>
      <c r="V12" s="26">
        <f t="shared" si="6"/>
        <v>-4.4604428283588496E-3</v>
      </c>
      <c r="W12" s="26">
        <f t="shared" si="7"/>
        <v>-5.1775564184815548E-3</v>
      </c>
      <c r="X12" s="71">
        <v>422009323.86000001</v>
      </c>
      <c r="Y12" s="71">
        <v>172.44</v>
      </c>
      <c r="Z12" s="26">
        <f t="shared" si="8"/>
        <v>-2.4218412919023196E-2</v>
      </c>
      <c r="AA12" s="26">
        <f t="shared" si="8"/>
        <v>-2.4495106635741427E-2</v>
      </c>
      <c r="AB12" s="71">
        <v>414881364.81</v>
      </c>
      <c r="AC12" s="71">
        <v>169.24</v>
      </c>
      <c r="AD12" s="26">
        <f t="shared" si="9"/>
        <v>-1.6890525035803912E-2</v>
      </c>
      <c r="AE12" s="26">
        <f t="shared" si="10"/>
        <v>-1.8557179308745005E-2</v>
      </c>
      <c r="AF12" s="71">
        <v>417056481.23000002</v>
      </c>
      <c r="AG12" s="71">
        <v>170.13</v>
      </c>
      <c r="AH12" s="26">
        <f t="shared" si="11"/>
        <v>5.2427431176527723E-3</v>
      </c>
      <c r="AI12" s="26">
        <f t="shared" si="12"/>
        <v>5.2588040652327243E-3</v>
      </c>
      <c r="AJ12" s="27">
        <f t="shared" si="13"/>
        <v>7.205876006968078E-3</v>
      </c>
      <c r="AK12" s="27">
        <f t="shared" si="14"/>
        <v>5.8804753992277702E-3</v>
      </c>
      <c r="AL12" s="28">
        <f t="shared" si="15"/>
        <v>4.9839572430062012E-2</v>
      </c>
      <c r="AM12" s="28">
        <f t="shared" si="16"/>
        <v>3.4036345955144924E-2</v>
      </c>
      <c r="AN12" s="29">
        <f t="shared" si="17"/>
        <v>2.6296330616003522E-2</v>
      </c>
      <c r="AO12" s="87">
        <f t="shared" si="18"/>
        <v>2.2577820866820628E-2</v>
      </c>
      <c r="AP12" s="33"/>
      <c r="AQ12" s="36">
        <v>155057555.75</v>
      </c>
      <c r="AR12" s="36">
        <v>111.51</v>
      </c>
      <c r="AS12" s="32" t="e">
        <f>(#REF!/AQ12)-1</f>
        <v>#REF!</v>
      </c>
      <c r="AT12" s="32" t="e">
        <f>(#REF!/AR12)-1</f>
        <v>#REF!</v>
      </c>
      <c r="AU12" s="92"/>
      <c r="AV12" s="93"/>
      <c r="AW12" s="102"/>
    </row>
    <row r="13" spans="1:49" ht="12.75" customHeight="1">
      <c r="A13" s="235" t="s">
        <v>60</v>
      </c>
      <c r="B13" s="71">
        <v>263243067.71000001</v>
      </c>
      <c r="C13" s="71">
        <v>12.86</v>
      </c>
      <c r="D13" s="71">
        <v>270242455.61000001</v>
      </c>
      <c r="E13" s="71">
        <v>13.104799999999999</v>
      </c>
      <c r="F13" s="26">
        <f>((D13-B13)/B13)</f>
        <v>2.658906827400612E-2</v>
      </c>
      <c r="G13" s="26">
        <f>((E13-C13)/C13)</f>
        <v>1.9035769828926883E-2</v>
      </c>
      <c r="H13" s="71">
        <v>295650056.41000003</v>
      </c>
      <c r="I13" s="71">
        <v>13.848699999999999</v>
      </c>
      <c r="J13" s="26">
        <f t="shared" si="0"/>
        <v>9.4017798730584926E-2</v>
      </c>
      <c r="K13" s="26">
        <f t="shared" si="1"/>
        <v>5.6765459984127957E-2</v>
      </c>
      <c r="L13" s="71">
        <v>292127729.95999998</v>
      </c>
      <c r="M13" s="71">
        <v>13.6996</v>
      </c>
      <c r="N13" s="26">
        <f t="shared" si="2"/>
        <v>-1.1913836556538228E-2</v>
      </c>
      <c r="O13" s="26">
        <f t="shared" si="3"/>
        <v>-1.0766353520546976E-2</v>
      </c>
      <c r="P13" s="71">
        <v>310676557.80000001</v>
      </c>
      <c r="Q13" s="71">
        <v>14.191800000000001</v>
      </c>
      <c r="R13" s="26">
        <f t="shared" si="4"/>
        <v>6.3495608042892268E-2</v>
      </c>
      <c r="S13" s="26">
        <f t="shared" si="5"/>
        <v>3.5928056293614445E-2</v>
      </c>
      <c r="T13" s="71">
        <v>290011347.58999997</v>
      </c>
      <c r="U13" s="71">
        <v>13.193300000000001</v>
      </c>
      <c r="V13" s="26">
        <f t="shared" si="6"/>
        <v>-6.6516799195719803E-2</v>
      </c>
      <c r="W13" s="26">
        <f t="shared" si="7"/>
        <v>-7.0357530404881685E-2</v>
      </c>
      <c r="X13" s="71">
        <v>299122782.69999999</v>
      </c>
      <c r="Y13" s="71">
        <v>13.0456</v>
      </c>
      <c r="Z13" s="26">
        <f t="shared" si="8"/>
        <v>3.1417512403277392E-2</v>
      </c>
      <c r="AA13" s="26">
        <f t="shared" si="8"/>
        <v>-1.1195076288722334E-2</v>
      </c>
      <c r="AB13" s="71">
        <v>293428792.63999999</v>
      </c>
      <c r="AC13" s="71">
        <v>12.7462</v>
      </c>
      <c r="AD13" s="26">
        <f t="shared" si="9"/>
        <v>-1.9035628141072392E-2</v>
      </c>
      <c r="AE13" s="26">
        <f t="shared" si="10"/>
        <v>-2.2950266756607617E-2</v>
      </c>
      <c r="AF13" s="71">
        <v>294287421.94999999</v>
      </c>
      <c r="AG13" s="71">
        <v>12.7601</v>
      </c>
      <c r="AH13" s="26">
        <f t="shared" si="11"/>
        <v>2.9261931055737669E-3</v>
      </c>
      <c r="AI13" s="26">
        <f t="shared" si="12"/>
        <v>1.0905210964836248E-3</v>
      </c>
      <c r="AJ13" s="27">
        <f t="shared" si="13"/>
        <v>1.5122489582875506E-2</v>
      </c>
      <c r="AK13" s="27">
        <f t="shared" si="14"/>
        <v>-3.061774709507114E-4</v>
      </c>
      <c r="AL13" s="28">
        <f t="shared" si="15"/>
        <v>8.8975532307552854E-2</v>
      </c>
      <c r="AM13" s="28">
        <f t="shared" si="16"/>
        <v>-2.6303339234478938E-2</v>
      </c>
      <c r="AN13" s="29">
        <f t="shared" si="17"/>
        <v>5.0246395248463513E-2</v>
      </c>
      <c r="AO13" s="87">
        <f t="shared" si="18"/>
        <v>3.8902962462391659E-2</v>
      </c>
      <c r="AP13" s="33"/>
      <c r="AQ13" s="41">
        <v>212579164.06</v>
      </c>
      <c r="AR13" s="41">
        <v>9.9</v>
      </c>
      <c r="AS13" s="32" t="e">
        <f>(#REF!/AQ13)-1</f>
        <v>#REF!</v>
      </c>
      <c r="AT13" s="32" t="e">
        <f>(#REF!/AR13)-1</f>
        <v>#REF!</v>
      </c>
    </row>
    <row r="14" spans="1:49" ht="12.75" customHeight="1">
      <c r="A14" s="236" t="s">
        <v>75</v>
      </c>
      <c r="B14" s="80">
        <v>351066527.52999997</v>
      </c>
      <c r="C14" s="71">
        <v>3120.24</v>
      </c>
      <c r="D14" s="80">
        <v>359746075.61000001</v>
      </c>
      <c r="E14" s="71">
        <v>3197.44</v>
      </c>
      <c r="F14" s="26">
        <f>((D14-B14)/B14)</f>
        <v>2.472337121133926E-2</v>
      </c>
      <c r="G14" s="26">
        <f>((E14-C14)/C14)</f>
        <v>2.4741686536933146E-2</v>
      </c>
      <c r="H14" s="80">
        <v>372201305.02999997</v>
      </c>
      <c r="I14" s="71">
        <v>3308.27</v>
      </c>
      <c r="J14" s="26">
        <f t="shared" si="0"/>
        <v>3.4622280170479594E-2</v>
      </c>
      <c r="K14" s="26">
        <f t="shared" si="1"/>
        <v>3.4662104683746975E-2</v>
      </c>
      <c r="L14" s="80">
        <v>379278839.49000001</v>
      </c>
      <c r="M14" s="71">
        <v>3371.32</v>
      </c>
      <c r="N14" s="26">
        <f t="shared" si="2"/>
        <v>1.9015340259028856E-2</v>
      </c>
      <c r="O14" s="26">
        <f t="shared" si="3"/>
        <v>1.9058299352834013E-2</v>
      </c>
      <c r="P14" s="80">
        <v>389563636.64999998</v>
      </c>
      <c r="Q14" s="71">
        <v>3462.86</v>
      </c>
      <c r="R14" s="26">
        <f t="shared" si="4"/>
        <v>2.7116717541715463E-2</v>
      </c>
      <c r="S14" s="26">
        <f t="shared" si="5"/>
        <v>2.7152569320028939E-2</v>
      </c>
      <c r="T14" s="80">
        <v>383819943.98000002</v>
      </c>
      <c r="U14" s="71">
        <v>3410.78</v>
      </c>
      <c r="V14" s="26">
        <f t="shared" si="6"/>
        <v>-1.4743913778483199E-2</v>
      </c>
      <c r="W14" s="26">
        <f t="shared" si="7"/>
        <v>-1.5039591551492098E-2</v>
      </c>
      <c r="X14" s="80">
        <v>376032675.20999998</v>
      </c>
      <c r="Y14" s="71">
        <v>3294.25</v>
      </c>
      <c r="Z14" s="26">
        <f t="shared" si="8"/>
        <v>-2.0288859117768558E-2</v>
      </c>
      <c r="AA14" s="26">
        <f t="shared" si="8"/>
        <v>-3.4165205612792439E-2</v>
      </c>
      <c r="AB14" s="80">
        <v>370839153.18000001</v>
      </c>
      <c r="AC14" s="71">
        <v>3294.76</v>
      </c>
      <c r="AD14" s="26">
        <f t="shared" si="9"/>
        <v>-1.3811358353631334E-2</v>
      </c>
      <c r="AE14" s="26">
        <f t="shared" si="10"/>
        <v>1.5481520831758921E-4</v>
      </c>
      <c r="AF14" s="80">
        <v>372900960.49000001</v>
      </c>
      <c r="AG14" s="71">
        <v>3313.14</v>
      </c>
      <c r="AH14" s="26">
        <f t="shared" si="11"/>
        <v>5.5598425687247502E-3</v>
      </c>
      <c r="AI14" s="26">
        <f t="shared" si="12"/>
        <v>5.578555038910164E-3</v>
      </c>
      <c r="AJ14" s="27">
        <f t="shared" si="13"/>
        <v>7.7741775626756025E-3</v>
      </c>
      <c r="AK14" s="27">
        <f t="shared" si="14"/>
        <v>7.7679041220607868E-3</v>
      </c>
      <c r="AL14" s="28">
        <f t="shared" si="15"/>
        <v>3.656713935709803E-2</v>
      </c>
      <c r="AM14" s="28">
        <f t="shared" si="16"/>
        <v>3.6185198158526763E-2</v>
      </c>
      <c r="AN14" s="29">
        <f t="shared" si="17"/>
        <v>2.1626803727326251E-2</v>
      </c>
      <c r="AO14" s="87">
        <f t="shared" si="18"/>
        <v>2.3470241053527595E-2</v>
      </c>
      <c r="AP14" s="33"/>
      <c r="AQ14" s="31">
        <v>305162610.31</v>
      </c>
      <c r="AR14" s="31">
        <v>1481.86</v>
      </c>
      <c r="AS14" s="32" t="e">
        <f>(#REF!/AQ14)-1</f>
        <v>#REF!</v>
      </c>
      <c r="AT14" s="32" t="e">
        <f>(#REF!/AR14)-1</f>
        <v>#REF!</v>
      </c>
    </row>
    <row r="15" spans="1:49" s="101" customFormat="1" ht="12.75" customHeight="1">
      <c r="A15" s="235" t="s">
        <v>90</v>
      </c>
      <c r="B15" s="80">
        <v>259588985.58000001</v>
      </c>
      <c r="C15" s="71">
        <v>147.94695104425867</v>
      </c>
      <c r="D15" s="80">
        <v>262414341.22</v>
      </c>
      <c r="E15" s="71">
        <v>149.34551170816195</v>
      </c>
      <c r="F15" s="26">
        <f>((D15-B15)/B15)</f>
        <v>1.088395809123908E-2</v>
      </c>
      <c r="G15" s="26">
        <f>((E15-C15)/C15)</f>
        <v>9.4531225823295262E-3</v>
      </c>
      <c r="H15" s="80">
        <v>266721698.63999999</v>
      </c>
      <c r="I15" s="71">
        <v>152.30338074881135</v>
      </c>
      <c r="J15" s="26">
        <f t="shared" si="0"/>
        <v>1.6414336960299106E-2</v>
      </c>
      <c r="K15" s="26">
        <f t="shared" si="1"/>
        <v>1.9805543580241034E-2</v>
      </c>
      <c r="L15" s="80">
        <v>268250683.66</v>
      </c>
      <c r="M15" s="71">
        <v>152.81</v>
      </c>
      <c r="N15" s="26">
        <f t="shared" si="2"/>
        <v>5.7325108073179856E-3</v>
      </c>
      <c r="O15" s="26">
        <f t="shared" si="3"/>
        <v>3.3263821767962076E-3</v>
      </c>
      <c r="P15" s="80">
        <v>284059636.25999999</v>
      </c>
      <c r="Q15" s="71">
        <v>159.1141526572336</v>
      </c>
      <c r="R15" s="26">
        <f t="shared" si="4"/>
        <v>5.8933503483768884E-2</v>
      </c>
      <c r="S15" s="26">
        <f t="shared" si="5"/>
        <v>4.1254843643960482E-2</v>
      </c>
      <c r="T15" s="80">
        <v>283165920.37561297</v>
      </c>
      <c r="U15" s="71">
        <v>156.69922307170782</v>
      </c>
      <c r="V15" s="26">
        <f t="shared" si="6"/>
        <v>-3.1462262507757264E-3</v>
      </c>
      <c r="W15" s="26">
        <f t="shared" si="7"/>
        <v>-1.5177339948684926E-2</v>
      </c>
      <c r="X15" s="80">
        <v>280026271.06</v>
      </c>
      <c r="Y15" s="71">
        <v>154.65</v>
      </c>
      <c r="Z15" s="26">
        <f t="shared" si="8"/>
        <v>-1.1087666592958293E-2</v>
      </c>
      <c r="AA15" s="26">
        <f t="shared" si="8"/>
        <v>-1.3077429686872541E-2</v>
      </c>
      <c r="AB15" s="80">
        <v>271669926.33999997</v>
      </c>
      <c r="AC15" s="71">
        <v>149.09690543199022</v>
      </c>
      <c r="AD15" s="26">
        <f t="shared" si="9"/>
        <v>-2.9841288420433779E-2</v>
      </c>
      <c r="AE15" s="26">
        <f t="shared" si="10"/>
        <v>-3.5907498014935549E-2</v>
      </c>
      <c r="AF15" s="80">
        <v>270691279.56</v>
      </c>
      <c r="AG15" s="71">
        <v>148.11000000000001</v>
      </c>
      <c r="AH15" s="26">
        <f t="shared" si="11"/>
        <v>-3.6023375615568749E-3</v>
      </c>
      <c r="AI15" s="26">
        <f t="shared" si="12"/>
        <v>-6.6192214327371194E-3</v>
      </c>
      <c r="AJ15" s="27">
        <f t="shared" si="13"/>
        <v>5.5358488146125496E-3</v>
      </c>
      <c r="AK15" s="27">
        <f t="shared" si="14"/>
        <v>3.823003625121386E-4</v>
      </c>
      <c r="AL15" s="28">
        <f t="shared" si="15"/>
        <v>3.1541486267554548E-2</v>
      </c>
      <c r="AM15" s="28">
        <f t="shared" si="16"/>
        <v>-8.2728412392885746E-3</v>
      </c>
      <c r="AN15" s="29">
        <f t="shared" si="17"/>
        <v>2.5870722443985434E-2</v>
      </c>
      <c r="AO15" s="87">
        <f t="shared" si="18"/>
        <v>2.3688490629727894E-2</v>
      </c>
      <c r="AP15" s="33"/>
      <c r="AQ15" s="31"/>
      <c r="AR15" s="31"/>
      <c r="AS15" s="32"/>
      <c r="AT15" s="32"/>
    </row>
    <row r="16" spans="1:49" s="101" customFormat="1" ht="12.75" customHeight="1">
      <c r="A16" s="235" t="s">
        <v>136</v>
      </c>
      <c r="B16" s="80">
        <v>322558659.74000001</v>
      </c>
      <c r="C16" s="71">
        <v>1.29</v>
      </c>
      <c r="D16" s="80">
        <v>323232149.88</v>
      </c>
      <c r="E16" s="71">
        <v>1.3</v>
      </c>
      <c r="F16" s="26">
        <f>((D16-B16)/B16)</f>
        <v>2.0879617386271873E-3</v>
      </c>
      <c r="G16" s="26">
        <f>((E16-C16)/C16)</f>
        <v>7.7519379844961309E-3</v>
      </c>
      <c r="H16" s="80">
        <v>326289476.83999997</v>
      </c>
      <c r="I16" s="71">
        <v>1.31</v>
      </c>
      <c r="J16" s="26">
        <f t="shared" si="0"/>
        <v>9.4586103552354306E-3</v>
      </c>
      <c r="K16" s="26">
        <f t="shared" si="1"/>
        <v>7.6923076923076988E-3</v>
      </c>
      <c r="L16" s="80">
        <v>339764612.47000003</v>
      </c>
      <c r="M16" s="71">
        <v>1.36</v>
      </c>
      <c r="N16" s="26">
        <f t="shared" si="2"/>
        <v>4.1298100571621414E-2</v>
      </c>
      <c r="O16" s="26">
        <f t="shared" si="3"/>
        <v>3.8167938931297746E-2</v>
      </c>
      <c r="P16" s="80">
        <v>352511230.19999999</v>
      </c>
      <c r="Q16" s="71">
        <v>1.41</v>
      </c>
      <c r="R16" s="26">
        <f t="shared" si="4"/>
        <v>3.7516025101423531E-2</v>
      </c>
      <c r="S16" s="26">
        <f t="shared" si="5"/>
        <v>3.6764705882352811E-2</v>
      </c>
      <c r="T16" s="80">
        <v>349039733.39999998</v>
      </c>
      <c r="U16" s="71">
        <v>1.39</v>
      </c>
      <c r="V16" s="26">
        <f t="shared" si="6"/>
        <v>-9.8479041306866483E-3</v>
      </c>
      <c r="W16" s="26">
        <f t="shared" si="7"/>
        <v>-1.4184397163120581E-2</v>
      </c>
      <c r="X16" s="80">
        <v>347289073.50999999</v>
      </c>
      <c r="Y16" s="71">
        <v>1.39</v>
      </c>
      <c r="Z16" s="26">
        <f t="shared" si="8"/>
        <v>-5.0156464221044065E-3</v>
      </c>
      <c r="AA16" s="26">
        <f t="shared" si="8"/>
        <v>0</v>
      </c>
      <c r="AB16" s="80">
        <v>344236226.00999999</v>
      </c>
      <c r="AC16" s="71">
        <v>1.38</v>
      </c>
      <c r="AD16" s="26">
        <f t="shared" si="9"/>
        <v>-8.7905083484064606E-3</v>
      </c>
      <c r="AE16" s="26">
        <f t="shared" si="10"/>
        <v>-7.1942446043165541E-3</v>
      </c>
      <c r="AF16" s="80">
        <v>340437465.42000002</v>
      </c>
      <c r="AG16" s="71">
        <v>1.3599000000000001</v>
      </c>
      <c r="AH16" s="26">
        <f t="shared" si="11"/>
        <v>-1.103533069145843E-2</v>
      </c>
      <c r="AI16" s="26">
        <f t="shared" si="12"/>
        <v>-1.4565217391304192E-2</v>
      </c>
      <c r="AJ16" s="27">
        <f t="shared" si="13"/>
        <v>6.958913521781452E-3</v>
      </c>
      <c r="AK16" s="27">
        <f t="shared" si="14"/>
        <v>6.8041289164641316E-3</v>
      </c>
      <c r="AL16" s="28">
        <f t="shared" si="15"/>
        <v>5.3228973499039309E-2</v>
      </c>
      <c r="AM16" s="28">
        <f t="shared" si="16"/>
        <v>4.6076923076923126E-2</v>
      </c>
      <c r="AN16" s="29">
        <f t="shared" si="17"/>
        <v>2.1181487234886054E-2</v>
      </c>
      <c r="AO16" s="87">
        <f t="shared" si="18"/>
        <v>2.0779212739441295E-2</v>
      </c>
      <c r="AP16" s="33"/>
      <c r="AQ16" s="31"/>
      <c r="AR16" s="31"/>
      <c r="AS16" s="32"/>
      <c r="AT16" s="32"/>
    </row>
    <row r="17" spans="1:46" s="101" customFormat="1" ht="12.75" customHeight="1">
      <c r="A17" s="235" t="s">
        <v>139</v>
      </c>
      <c r="B17" s="71">
        <v>292908223.49000001</v>
      </c>
      <c r="C17" s="71">
        <v>1.5012000000000001</v>
      </c>
      <c r="D17" s="71">
        <v>298998114.81</v>
      </c>
      <c r="E17" s="71">
        <v>1.5327</v>
      </c>
      <c r="F17" s="26">
        <f>((D17-B17)/B17)</f>
        <v>2.0791124426070968E-2</v>
      </c>
      <c r="G17" s="26">
        <f>((E17-C17)/C17)</f>
        <v>2.0983213429256502E-2</v>
      </c>
      <c r="H17" s="71">
        <v>304754840.89999998</v>
      </c>
      <c r="I17" s="71">
        <v>1.5624</v>
      </c>
      <c r="J17" s="26">
        <f t="shared" si="0"/>
        <v>1.9253385907326261E-2</v>
      </c>
      <c r="K17" s="26">
        <f t="shared" si="1"/>
        <v>1.9377568995889646E-2</v>
      </c>
      <c r="L17" s="71">
        <v>303905804.61000001</v>
      </c>
      <c r="M17" s="71">
        <v>1.5585</v>
      </c>
      <c r="N17" s="26">
        <f t="shared" si="2"/>
        <v>-2.785964900483922E-3</v>
      </c>
      <c r="O17" s="26">
        <f t="shared" si="3"/>
        <v>-2.4961597542242798E-3</v>
      </c>
      <c r="P17" s="71">
        <v>323792606.38</v>
      </c>
      <c r="Q17" s="71">
        <v>1.6600999999999999</v>
      </c>
      <c r="R17" s="26">
        <f t="shared" si="4"/>
        <v>6.5437387073012845E-2</v>
      </c>
      <c r="S17" s="26">
        <f t="shared" si="5"/>
        <v>6.5190888675007969E-2</v>
      </c>
      <c r="T17" s="71">
        <v>313968954.5</v>
      </c>
      <c r="U17" s="71">
        <v>1.6106</v>
      </c>
      <c r="V17" s="26">
        <f t="shared" si="6"/>
        <v>-3.0339333531510748E-2</v>
      </c>
      <c r="W17" s="26">
        <f t="shared" si="7"/>
        <v>-2.9817480874646033E-2</v>
      </c>
      <c r="X17" s="71">
        <v>306952894.88</v>
      </c>
      <c r="Y17" s="71">
        <v>1.5752999999999999</v>
      </c>
      <c r="Z17" s="26">
        <f t="shared" si="8"/>
        <v>-2.2346348323429552E-2</v>
      </c>
      <c r="AA17" s="26">
        <f t="shared" si="8"/>
        <v>-2.191729790140327E-2</v>
      </c>
      <c r="AB17" s="71">
        <v>300752185.55000001</v>
      </c>
      <c r="AC17" s="71">
        <v>1.5436000000000001</v>
      </c>
      <c r="AD17" s="26">
        <f t="shared" si="9"/>
        <v>-2.0200849815813222E-2</v>
      </c>
      <c r="AE17" s="26">
        <f t="shared" si="10"/>
        <v>-2.0123151145813395E-2</v>
      </c>
      <c r="AF17" s="71">
        <v>301157285.83999997</v>
      </c>
      <c r="AG17" s="71">
        <v>1.5315000000000001</v>
      </c>
      <c r="AH17" s="26">
        <f t="shared" si="11"/>
        <v>1.3469570944568048E-3</v>
      </c>
      <c r="AI17" s="26">
        <f t="shared" si="12"/>
        <v>-7.8388183467219489E-3</v>
      </c>
      <c r="AJ17" s="27">
        <f t="shared" si="13"/>
        <v>3.8945447412036798E-3</v>
      </c>
      <c r="AK17" s="27">
        <f t="shared" si="14"/>
        <v>2.9198453846681497E-3</v>
      </c>
      <c r="AL17" s="28">
        <f t="shared" si="15"/>
        <v>7.2213533231539886E-3</v>
      </c>
      <c r="AM17" s="28">
        <f t="shared" si="16"/>
        <v>-7.8293208064191813E-4</v>
      </c>
      <c r="AN17" s="29">
        <f t="shared" si="17"/>
        <v>3.1170407647686284E-2</v>
      </c>
      <c r="AO17" s="87">
        <f t="shared" si="18"/>
        <v>3.1258147800259407E-2</v>
      </c>
      <c r="AP17" s="33"/>
      <c r="AQ17" s="31"/>
      <c r="AR17" s="31"/>
      <c r="AS17" s="32"/>
      <c r="AT17" s="32"/>
    </row>
    <row r="18" spans="1:46" s="134" customFormat="1" ht="12.75" customHeight="1">
      <c r="A18" s="235" t="s">
        <v>150</v>
      </c>
      <c r="B18" s="71">
        <v>449768844.92000002</v>
      </c>
      <c r="C18" s="71">
        <v>147.33420000000001</v>
      </c>
      <c r="D18" s="71">
        <v>458548669.01999998</v>
      </c>
      <c r="E18" s="71">
        <v>150.1788</v>
      </c>
      <c r="F18" s="26">
        <f>((D18-B18)/B18)</f>
        <v>1.9520747599940196E-2</v>
      </c>
      <c r="G18" s="26">
        <f>((E18-C18)/C18)</f>
        <v>1.9307126247673556E-2</v>
      </c>
      <c r="H18" s="71">
        <v>464901407.75999999</v>
      </c>
      <c r="I18" s="71">
        <v>152.3563</v>
      </c>
      <c r="J18" s="26">
        <f t="shared" si="0"/>
        <v>1.3854011949433724E-2</v>
      </c>
      <c r="K18" s="26">
        <f t="shared" si="1"/>
        <v>1.4499383401651959E-2</v>
      </c>
      <c r="L18" s="71">
        <v>471747264.55000001</v>
      </c>
      <c r="M18" s="71">
        <v>154.58019999999999</v>
      </c>
      <c r="N18" s="26">
        <f t="shared" si="2"/>
        <v>1.4725394837982759E-2</v>
      </c>
      <c r="O18" s="26">
        <f t="shared" si="3"/>
        <v>1.4596705223216802E-2</v>
      </c>
      <c r="P18" s="71">
        <v>490714844.39999998</v>
      </c>
      <c r="Q18" s="71">
        <v>161.33279999999999</v>
      </c>
      <c r="R18" s="26">
        <f t="shared" si="4"/>
        <v>4.0207079670283093E-2</v>
      </c>
      <c r="S18" s="26">
        <f t="shared" si="5"/>
        <v>4.3683473045060116E-2</v>
      </c>
      <c r="T18" s="71">
        <v>479247817.32999998</v>
      </c>
      <c r="U18" s="71">
        <v>157.56209999999999</v>
      </c>
      <c r="V18" s="26">
        <f t="shared" si="6"/>
        <v>-2.3368005269986884E-2</v>
      </c>
      <c r="W18" s="26">
        <f t="shared" si="7"/>
        <v>-2.3372184701437062E-2</v>
      </c>
      <c r="X18" s="71">
        <v>471020163.66000003</v>
      </c>
      <c r="Y18" s="71">
        <v>154.81200000000001</v>
      </c>
      <c r="Z18" s="26">
        <f t="shared" si="8"/>
        <v>-1.7167847974432333E-2</v>
      </c>
      <c r="AA18" s="26">
        <f t="shared" si="8"/>
        <v>-1.745407049030176E-2</v>
      </c>
      <c r="AB18" s="71">
        <v>459466773.44</v>
      </c>
      <c r="AC18" s="71">
        <v>151.0033</v>
      </c>
      <c r="AD18" s="26">
        <f t="shared" si="9"/>
        <v>-2.4528440842587151E-2</v>
      </c>
      <c r="AE18" s="26">
        <f t="shared" si="10"/>
        <v>-2.4602098028576696E-2</v>
      </c>
      <c r="AF18" s="71">
        <v>459616955.63</v>
      </c>
      <c r="AG18" s="71">
        <v>151.0214</v>
      </c>
      <c r="AH18" s="26">
        <f t="shared" si="11"/>
        <v>3.2686191620689482E-4</v>
      </c>
      <c r="AI18" s="26">
        <f t="shared" si="12"/>
        <v>1.1986493010420304E-4</v>
      </c>
      <c r="AJ18" s="27">
        <f t="shared" si="13"/>
        <v>2.9462252358550358E-3</v>
      </c>
      <c r="AK18" s="27">
        <f t="shared" si="14"/>
        <v>3.3472749534238901E-3</v>
      </c>
      <c r="AL18" s="28">
        <f t="shared" si="15"/>
        <v>2.3297125957930107E-3</v>
      </c>
      <c r="AM18" s="28">
        <f t="shared" si="16"/>
        <v>5.610645443964158E-3</v>
      </c>
      <c r="AN18" s="29">
        <f t="shared" si="17"/>
        <v>2.3236509821619112E-2</v>
      </c>
      <c r="AO18" s="87">
        <f t="shared" si="18"/>
        <v>2.4115359824100284E-2</v>
      </c>
      <c r="AP18" s="33"/>
      <c r="AQ18" s="31"/>
      <c r="AR18" s="31"/>
      <c r="AS18" s="32"/>
      <c r="AT18" s="32"/>
    </row>
    <row r="19" spans="1:46">
      <c r="A19" s="235" t="s">
        <v>245</v>
      </c>
      <c r="B19" s="80">
        <v>24577999.57</v>
      </c>
      <c r="C19" s="71">
        <v>98.5</v>
      </c>
      <c r="D19" s="80">
        <v>24726384.920000002</v>
      </c>
      <c r="E19" s="71">
        <v>99.1</v>
      </c>
      <c r="F19" s="26">
        <f>((D19-B19)/B19)</f>
        <v>6.0373241352449699E-3</v>
      </c>
      <c r="G19" s="26">
        <f>((E19-C19)/C19)</f>
        <v>6.0913705583755771E-3</v>
      </c>
      <c r="H19" s="80">
        <v>24638294.469999999</v>
      </c>
      <c r="I19" s="71">
        <v>98.74</v>
      </c>
      <c r="J19" s="26">
        <f t="shared" si="0"/>
        <v>-3.5626093456448131E-3</v>
      </c>
      <c r="K19" s="26">
        <f t="shared" si="1"/>
        <v>-3.6326942482341014E-3</v>
      </c>
      <c r="L19" s="80">
        <v>24605835.109999999</v>
      </c>
      <c r="M19" s="71">
        <v>98.61</v>
      </c>
      <c r="N19" s="26">
        <f t="shared" si="2"/>
        <v>-1.3174353460026409E-3</v>
      </c>
      <c r="O19" s="26">
        <f t="shared" si="3"/>
        <v>-1.3165890216730348E-3</v>
      </c>
      <c r="P19" s="80">
        <v>25330913.52</v>
      </c>
      <c r="Q19" s="71">
        <v>101.53</v>
      </c>
      <c r="R19" s="26">
        <f t="shared" si="4"/>
        <v>2.9467742377308006E-2</v>
      </c>
      <c r="S19" s="26">
        <f t="shared" si="5"/>
        <v>2.9611601257478973E-2</v>
      </c>
      <c r="T19" s="80">
        <v>25894011.030000001</v>
      </c>
      <c r="U19" s="71">
        <v>103.72</v>
      </c>
      <c r="V19" s="26">
        <f t="shared" si="6"/>
        <v>2.2229656642876638E-2</v>
      </c>
      <c r="W19" s="26">
        <f t="shared" si="7"/>
        <v>2.1569979316458168E-2</v>
      </c>
      <c r="X19" s="80">
        <v>25742463.899999999</v>
      </c>
      <c r="Y19" s="71">
        <v>103.11</v>
      </c>
      <c r="Z19" s="26">
        <f t="shared" si="8"/>
        <v>-5.8525938613536877E-3</v>
      </c>
      <c r="AA19" s="26">
        <f t="shared" si="8"/>
        <v>-5.8812186656382517E-3</v>
      </c>
      <c r="AB19" s="80">
        <v>25444643.440000001</v>
      </c>
      <c r="AC19" s="71">
        <v>102.01</v>
      </c>
      <c r="AD19" s="26">
        <f t="shared" si="9"/>
        <v>-1.1569229004531971E-2</v>
      </c>
      <c r="AE19" s="26">
        <f t="shared" si="10"/>
        <v>-1.0668218407525888E-2</v>
      </c>
      <c r="AF19" s="80">
        <v>25316700.68</v>
      </c>
      <c r="AG19" s="71">
        <v>101.5</v>
      </c>
      <c r="AH19" s="26">
        <f t="shared" si="11"/>
        <v>-5.0282787535104734E-3</v>
      </c>
      <c r="AI19" s="26">
        <f t="shared" si="12"/>
        <v>-4.9995098519753462E-3</v>
      </c>
      <c r="AJ19" s="27">
        <f t="shared" si="13"/>
        <v>3.8005721055482536E-3</v>
      </c>
      <c r="AK19" s="27">
        <f t="shared" si="14"/>
        <v>3.8468401171582616E-3</v>
      </c>
      <c r="AL19" s="28">
        <f t="shared" si="15"/>
        <v>2.3873920992086451E-2</v>
      </c>
      <c r="AM19" s="28">
        <f t="shared" si="16"/>
        <v>2.4217961654894104E-2</v>
      </c>
      <c r="AN19" s="29">
        <f t="shared" si="17"/>
        <v>1.4595553601220276E-2</v>
      </c>
      <c r="AO19" s="87">
        <f t="shared" si="18"/>
        <v>1.4388263524855699E-2</v>
      </c>
      <c r="AP19" s="33"/>
      <c r="AQ19" s="42">
        <v>100020653.31</v>
      </c>
      <c r="AR19" s="31">
        <v>100</v>
      </c>
      <c r="AS19" s="32" t="e">
        <f>(#REF!/AQ19)-1</f>
        <v>#REF!</v>
      </c>
      <c r="AT19" s="32" t="e">
        <f>(#REF!/AR19)-1</f>
        <v>#REF!</v>
      </c>
    </row>
    <row r="20" spans="1:46">
      <c r="A20" s="237" t="s">
        <v>47</v>
      </c>
      <c r="B20" s="75">
        <f>SUM(B5:B19)</f>
        <v>15823233457.569998</v>
      </c>
      <c r="C20" s="100"/>
      <c r="D20" s="75">
        <f>SUM(D5:D19)</f>
        <v>16092800535.040001</v>
      </c>
      <c r="E20" s="100"/>
      <c r="F20" s="26">
        <f>((D20-B20)/B20)</f>
        <v>1.7036156244098103E-2</v>
      </c>
      <c r="G20" s="26"/>
      <c r="H20" s="75">
        <f>SUM(H5:H19)</f>
        <v>16487973033.780001</v>
      </c>
      <c r="I20" s="100"/>
      <c r="J20" s="26">
        <f>((H20-D20)/D20)</f>
        <v>2.455585638308028E-2</v>
      </c>
      <c r="K20" s="26"/>
      <c r="L20" s="75">
        <f>SUM(L5:L19)</f>
        <v>16874828381.599998</v>
      </c>
      <c r="M20" s="100"/>
      <c r="N20" s="26">
        <f>((L20-H20)/H20)</f>
        <v>2.3462880914920329E-2</v>
      </c>
      <c r="O20" s="26"/>
      <c r="P20" s="75">
        <f>SUM(P5:P19)</f>
        <v>17826756747.100002</v>
      </c>
      <c r="Q20" s="100"/>
      <c r="R20" s="26">
        <f>((P20-L20)/L20)</f>
        <v>5.6411143507567103E-2</v>
      </c>
      <c r="S20" s="26"/>
      <c r="T20" s="75">
        <f>SUM(T5:T19)</f>
        <v>17573852370.655609</v>
      </c>
      <c r="U20" s="100"/>
      <c r="V20" s="26">
        <f>((T20-P20)/P20)</f>
        <v>-1.4186785629726776E-2</v>
      </c>
      <c r="W20" s="26"/>
      <c r="X20" s="75">
        <f>SUM(X5:X19)</f>
        <v>17306754395.800003</v>
      </c>
      <c r="Y20" s="100"/>
      <c r="Z20" s="26">
        <f>((X20-T20)/T20)</f>
        <v>-1.5198601264091633E-2</v>
      </c>
      <c r="AA20" s="26"/>
      <c r="AB20" s="75">
        <f>SUM(AB5:AB19)</f>
        <v>16870776072.370001</v>
      </c>
      <c r="AC20" s="100"/>
      <c r="AD20" s="26">
        <f>((AB20-X20)/X20)</f>
        <v>-2.5191223811196237E-2</v>
      </c>
      <c r="AE20" s="26"/>
      <c r="AF20" s="75">
        <f>SUM(AF5:AF19)</f>
        <v>16908384721.479996</v>
      </c>
      <c r="AG20" s="100"/>
      <c r="AH20" s="26">
        <f>((AF20-AB20)/AB20)</f>
        <v>2.2292186766433466E-3</v>
      </c>
      <c r="AI20" s="26"/>
      <c r="AJ20" s="27">
        <f t="shared" si="13"/>
        <v>8.639830627661816E-3</v>
      </c>
      <c r="AK20" s="27"/>
      <c r="AL20" s="28">
        <f t="shared" si="15"/>
        <v>5.0680065577409304E-2</v>
      </c>
      <c r="AM20" s="28"/>
      <c r="AN20" s="29">
        <f t="shared" si="17"/>
        <v>2.6993652027954725E-2</v>
      </c>
      <c r="AO20" s="87"/>
      <c r="AP20" s="33"/>
      <c r="AQ20" s="43">
        <f>SUM(AQ5:AQ19)</f>
        <v>13501614037.429998</v>
      </c>
      <c r="AR20" s="44"/>
      <c r="AS20" s="32" t="e">
        <f>(#REF!/AQ20)-1</f>
        <v>#REF!</v>
      </c>
      <c r="AT20" s="32" t="e">
        <f>(#REF!/AR20)-1</f>
        <v>#REF!</v>
      </c>
    </row>
    <row r="21" spans="1:46" s="134" customFormat="1" ht="6" customHeight="1">
      <c r="A21" s="237"/>
      <c r="B21" s="100"/>
      <c r="C21" s="100"/>
      <c r="D21" s="100"/>
      <c r="E21" s="100"/>
      <c r="F21" s="26"/>
      <c r="G21" s="26"/>
      <c r="H21" s="100"/>
      <c r="I21" s="100"/>
      <c r="J21" s="26"/>
      <c r="K21" s="26"/>
      <c r="L21" s="100"/>
      <c r="M21" s="100"/>
      <c r="N21" s="26"/>
      <c r="O21" s="26"/>
      <c r="P21" s="100"/>
      <c r="Q21" s="100"/>
      <c r="R21" s="26"/>
      <c r="S21" s="26"/>
      <c r="T21" s="100"/>
      <c r="U21" s="100"/>
      <c r="V21" s="26"/>
      <c r="W21" s="26"/>
      <c r="X21" s="100"/>
      <c r="Y21" s="100"/>
      <c r="Z21" s="26"/>
      <c r="AA21" s="26"/>
      <c r="AB21" s="100"/>
      <c r="AC21" s="100"/>
      <c r="AD21" s="26"/>
      <c r="AE21" s="26"/>
      <c r="AF21" s="100"/>
      <c r="AG21" s="100"/>
      <c r="AH21" s="26"/>
      <c r="AI21" s="26"/>
      <c r="AJ21" s="27"/>
      <c r="AK21" s="27"/>
      <c r="AL21" s="28"/>
      <c r="AM21" s="28"/>
      <c r="AN21" s="29"/>
      <c r="AO21" s="87"/>
      <c r="AP21" s="33"/>
      <c r="AQ21" s="43"/>
      <c r="AR21" s="44"/>
      <c r="AS21" s="32"/>
      <c r="AT21" s="32"/>
    </row>
    <row r="22" spans="1:46">
      <c r="A22" s="234" t="s">
        <v>49</v>
      </c>
      <c r="B22" s="100"/>
      <c r="C22" s="100"/>
      <c r="D22" s="100"/>
      <c r="E22" s="100"/>
      <c r="F22" s="26"/>
      <c r="G22" s="26"/>
      <c r="H22" s="100"/>
      <c r="I22" s="100"/>
      <c r="J22" s="26"/>
      <c r="K22" s="26"/>
      <c r="L22" s="100"/>
      <c r="M22" s="100"/>
      <c r="N22" s="26"/>
      <c r="O22" s="26"/>
      <c r="P22" s="100"/>
      <c r="Q22" s="100"/>
      <c r="R22" s="26"/>
      <c r="S22" s="26"/>
      <c r="T22" s="100"/>
      <c r="U22" s="100"/>
      <c r="V22" s="26"/>
      <c r="W22" s="26"/>
      <c r="X22" s="100"/>
      <c r="Y22" s="100"/>
      <c r="Z22" s="26"/>
      <c r="AA22" s="26"/>
      <c r="AB22" s="100"/>
      <c r="AC22" s="100"/>
      <c r="AD22" s="26"/>
      <c r="AE22" s="26"/>
      <c r="AF22" s="100"/>
      <c r="AG22" s="100"/>
      <c r="AH22" s="26"/>
      <c r="AI22" s="26"/>
      <c r="AJ22" s="27"/>
      <c r="AK22" s="27"/>
      <c r="AL22" s="28"/>
      <c r="AM22" s="28"/>
      <c r="AN22" s="29"/>
      <c r="AO22" s="87"/>
      <c r="AP22" s="33"/>
      <c r="AQ22" s="43"/>
      <c r="AR22" s="16"/>
      <c r="AS22" s="32" t="e">
        <f>(#REF!/AQ22)-1</f>
        <v>#REF!</v>
      </c>
      <c r="AT22" s="32" t="e">
        <f>(#REF!/AR22)-1</f>
        <v>#REF!</v>
      </c>
    </row>
    <row r="23" spans="1:46">
      <c r="A23" s="235" t="s">
        <v>39</v>
      </c>
      <c r="B23" s="72">
        <v>240046448736.98999</v>
      </c>
      <c r="C23" s="78">
        <v>100</v>
      </c>
      <c r="D23" s="72">
        <v>228085444396.07001</v>
      </c>
      <c r="E23" s="78">
        <v>100</v>
      </c>
      <c r="F23" s="26">
        <f>((D23-B23)/B23)</f>
        <v>-4.9827874579495293E-2</v>
      </c>
      <c r="G23" s="26">
        <f>((E23-C23)/C23)</f>
        <v>0</v>
      </c>
      <c r="H23" s="72">
        <v>226362803896.29001</v>
      </c>
      <c r="I23" s="78">
        <v>100</v>
      </c>
      <c r="J23" s="26">
        <f t="shared" ref="J23:J51" si="19">((H23-D23)/D23)</f>
        <v>-7.552610401515304E-3</v>
      </c>
      <c r="K23" s="26">
        <f t="shared" ref="K23:K51" si="20">((I23-E23)/E23)</f>
        <v>0</v>
      </c>
      <c r="L23" s="72">
        <v>232420424096.70001</v>
      </c>
      <c r="M23" s="78">
        <v>100</v>
      </c>
      <c r="N23" s="26">
        <f t="shared" ref="N23:N51" si="21">((L23-H23)/H23)</f>
        <v>2.676066958061428E-2</v>
      </c>
      <c r="O23" s="26">
        <f t="shared" ref="O23:O51" si="22">((M23-I23)/I23)</f>
        <v>0</v>
      </c>
      <c r="P23" s="72">
        <v>228908600124.03</v>
      </c>
      <c r="Q23" s="78">
        <v>100</v>
      </c>
      <c r="R23" s="26">
        <f t="shared" ref="R23:R51" si="23">((P23-L23)/L23)</f>
        <v>-1.5109790743729546E-2</v>
      </c>
      <c r="S23" s="26">
        <f t="shared" ref="S23:S51" si="24">((Q23-M23)/M23)</f>
        <v>0</v>
      </c>
      <c r="T23" s="72">
        <v>230601924900.89001</v>
      </c>
      <c r="U23" s="78">
        <v>100</v>
      </c>
      <c r="V23" s="26">
        <f t="shared" ref="V23:V51" si="25">((T23-P23)/P23)</f>
        <v>7.3973838289278704E-3</v>
      </c>
      <c r="W23" s="26">
        <f t="shared" ref="W23:W51" si="26">((U23-Q23)/Q23)</f>
        <v>0</v>
      </c>
      <c r="X23" s="72">
        <v>233502411543</v>
      </c>
      <c r="Y23" s="78">
        <v>100</v>
      </c>
      <c r="Z23" s="26">
        <f t="shared" ref="Z23:AA51" si="27">((X23-T23)/T23)</f>
        <v>1.2577894323113653E-2</v>
      </c>
      <c r="AA23" s="26">
        <f t="shared" si="27"/>
        <v>0</v>
      </c>
      <c r="AB23" s="72">
        <v>232691722154.64999</v>
      </c>
      <c r="AC23" s="78">
        <v>100</v>
      </c>
      <c r="AD23" s="26">
        <f t="shared" ref="AD23:AD51" si="28">((AB23-X23)/X23)</f>
        <v>-3.4718673053220944E-3</v>
      </c>
      <c r="AE23" s="26">
        <f t="shared" ref="AE23:AE51" si="29">((AC23-Y23)/Y23)</f>
        <v>0</v>
      </c>
      <c r="AF23" s="72">
        <v>229685963964.13</v>
      </c>
      <c r="AG23" s="78">
        <v>100</v>
      </c>
      <c r="AH23" s="26">
        <f t="shared" ref="AH23:AH51" si="30">((AF23-AB23)/AB23)</f>
        <v>-1.2917340430882721E-2</v>
      </c>
      <c r="AI23" s="26">
        <f t="shared" ref="AI23:AI51" si="31">((AG23-AC23)/AC23)</f>
        <v>0</v>
      </c>
      <c r="AJ23" s="27">
        <f t="shared" si="13"/>
        <v>-5.2679419660361443E-3</v>
      </c>
      <c r="AK23" s="27">
        <f t="shared" si="14"/>
        <v>0</v>
      </c>
      <c r="AL23" s="28">
        <f t="shared" si="15"/>
        <v>7.0171929309118817E-3</v>
      </c>
      <c r="AM23" s="28">
        <f t="shared" si="16"/>
        <v>0</v>
      </c>
      <c r="AN23" s="29">
        <f t="shared" si="17"/>
        <v>2.2847709421790065E-2</v>
      </c>
      <c r="AO23" s="87">
        <f t="shared" si="18"/>
        <v>0</v>
      </c>
      <c r="AP23" s="33"/>
      <c r="AQ23" s="31">
        <v>58847545464.410004</v>
      </c>
      <c r="AR23" s="45">
        <v>100</v>
      </c>
      <c r="AS23" s="32" t="e">
        <f>(#REF!/AQ23)-1</f>
        <v>#REF!</v>
      </c>
      <c r="AT23" s="32" t="e">
        <f>(#REF!/AR23)-1</f>
        <v>#REF!</v>
      </c>
    </row>
    <row r="24" spans="1:46">
      <c r="A24" s="235" t="s">
        <v>19</v>
      </c>
      <c r="B24" s="72">
        <v>176570909435.19</v>
      </c>
      <c r="C24" s="78">
        <v>100</v>
      </c>
      <c r="D24" s="72">
        <v>176626632279.32999</v>
      </c>
      <c r="E24" s="78">
        <v>100</v>
      </c>
      <c r="F24" s="26">
        <f>((D24-B24)/B24)</f>
        <v>3.1558337847513375E-4</v>
      </c>
      <c r="G24" s="26">
        <f>((E24-C24)/C24)</f>
        <v>0</v>
      </c>
      <c r="H24" s="72">
        <v>173217178863.72</v>
      </c>
      <c r="I24" s="78">
        <v>100</v>
      </c>
      <c r="J24" s="26">
        <f t="shared" si="19"/>
        <v>-1.9303167204241498E-2</v>
      </c>
      <c r="K24" s="26">
        <f t="shared" si="20"/>
        <v>0</v>
      </c>
      <c r="L24" s="72">
        <v>172867126631.28</v>
      </c>
      <c r="M24" s="78">
        <v>100</v>
      </c>
      <c r="N24" s="26">
        <f t="shared" si="21"/>
        <v>-2.020886350512664E-3</v>
      </c>
      <c r="O24" s="26">
        <f t="shared" si="22"/>
        <v>0</v>
      </c>
      <c r="P24" s="72">
        <v>174888144968.5</v>
      </c>
      <c r="Q24" s="78">
        <v>100</v>
      </c>
      <c r="R24" s="26">
        <f t="shared" si="23"/>
        <v>1.1691166369247104E-2</v>
      </c>
      <c r="S24" s="26">
        <f t="shared" si="24"/>
        <v>0</v>
      </c>
      <c r="T24" s="72">
        <v>174781558100.48001</v>
      </c>
      <c r="U24" s="78">
        <v>100</v>
      </c>
      <c r="V24" s="26">
        <f t="shared" si="25"/>
        <v>-6.0945736510148766E-4</v>
      </c>
      <c r="W24" s="26">
        <f t="shared" si="26"/>
        <v>0</v>
      </c>
      <c r="X24" s="72">
        <v>170515854482.45001</v>
      </c>
      <c r="Y24" s="78">
        <v>100</v>
      </c>
      <c r="Z24" s="26">
        <f t="shared" si="27"/>
        <v>-2.4405913669551409E-2</v>
      </c>
      <c r="AA24" s="26">
        <f t="shared" si="27"/>
        <v>0</v>
      </c>
      <c r="AB24" s="72">
        <v>167559504943.88</v>
      </c>
      <c r="AC24" s="78">
        <v>100</v>
      </c>
      <c r="AD24" s="26">
        <f t="shared" si="28"/>
        <v>-1.7337681282148947E-2</v>
      </c>
      <c r="AE24" s="26">
        <f t="shared" si="29"/>
        <v>0</v>
      </c>
      <c r="AF24" s="72">
        <v>166247822424.09</v>
      </c>
      <c r="AG24" s="78">
        <v>100</v>
      </c>
      <c r="AH24" s="26">
        <f t="shared" si="30"/>
        <v>-7.8281594364302091E-3</v>
      </c>
      <c r="AI24" s="26">
        <f t="shared" si="31"/>
        <v>0</v>
      </c>
      <c r="AJ24" s="27">
        <f t="shared" si="13"/>
        <v>-7.437314445032997E-3</v>
      </c>
      <c r="AK24" s="27">
        <f t="shared" si="14"/>
        <v>0</v>
      </c>
      <c r="AL24" s="28">
        <f t="shared" si="15"/>
        <v>-5.8761296194710877E-2</v>
      </c>
      <c r="AM24" s="28">
        <f t="shared" si="16"/>
        <v>0</v>
      </c>
      <c r="AN24" s="29">
        <f t="shared" si="17"/>
        <v>1.21235624961915E-2</v>
      </c>
      <c r="AO24" s="87">
        <f t="shared" si="18"/>
        <v>0</v>
      </c>
      <c r="AP24" s="33"/>
      <c r="AQ24" s="31">
        <v>56630718400</v>
      </c>
      <c r="AR24" s="45">
        <v>100</v>
      </c>
      <c r="AS24" s="32" t="e">
        <f>(#REF!/AQ24)-1</f>
        <v>#REF!</v>
      </c>
      <c r="AT24" s="32" t="e">
        <f>(#REF!/AR24)-1</f>
        <v>#REF!</v>
      </c>
    </row>
    <row r="25" spans="1:46">
      <c r="A25" s="235" t="s">
        <v>85</v>
      </c>
      <c r="B25" s="72">
        <v>19163874490.310001</v>
      </c>
      <c r="C25" s="78">
        <v>1</v>
      </c>
      <c r="D25" s="72">
        <v>19605493298.34</v>
      </c>
      <c r="E25" s="78">
        <v>1</v>
      </c>
      <c r="F25" s="26">
        <f>((D25-B25)/B25)</f>
        <v>2.3044338359307165E-2</v>
      </c>
      <c r="G25" s="26">
        <f>((E25-C25)/C25)</f>
        <v>0</v>
      </c>
      <c r="H25" s="72">
        <v>20587826671.540001</v>
      </c>
      <c r="I25" s="78">
        <v>1</v>
      </c>
      <c r="J25" s="26">
        <f t="shared" si="19"/>
        <v>5.0105006706624163E-2</v>
      </c>
      <c r="K25" s="26">
        <f t="shared" si="20"/>
        <v>0</v>
      </c>
      <c r="L25" s="72">
        <v>20544614879.259998</v>
      </c>
      <c r="M25" s="78">
        <v>1</v>
      </c>
      <c r="N25" s="26">
        <f t="shared" si="21"/>
        <v>-2.0989001398451293E-3</v>
      </c>
      <c r="O25" s="26">
        <f t="shared" si="22"/>
        <v>0</v>
      </c>
      <c r="P25" s="72">
        <v>20455187000.310001</v>
      </c>
      <c r="Q25" s="78">
        <v>1</v>
      </c>
      <c r="R25" s="26">
        <f t="shared" si="23"/>
        <v>-4.3528622695320181E-3</v>
      </c>
      <c r="S25" s="26">
        <f t="shared" si="24"/>
        <v>0</v>
      </c>
      <c r="T25" s="72">
        <v>20685900026.93</v>
      </c>
      <c r="U25" s="78">
        <v>1</v>
      </c>
      <c r="V25" s="26">
        <f t="shared" si="25"/>
        <v>1.1278949765480141E-2</v>
      </c>
      <c r="W25" s="26">
        <f t="shared" si="26"/>
        <v>0</v>
      </c>
      <c r="X25" s="72">
        <v>21557489494.200001</v>
      </c>
      <c r="Y25" s="78">
        <v>1</v>
      </c>
      <c r="Z25" s="26">
        <f t="shared" si="27"/>
        <v>4.2134471603136395E-2</v>
      </c>
      <c r="AA25" s="26">
        <f t="shared" si="27"/>
        <v>0</v>
      </c>
      <c r="AB25" s="72">
        <v>20891105620.459999</v>
      </c>
      <c r="AC25" s="78">
        <v>1</v>
      </c>
      <c r="AD25" s="26">
        <f t="shared" si="28"/>
        <v>-3.0911942409587671E-2</v>
      </c>
      <c r="AE25" s="26">
        <f t="shared" si="29"/>
        <v>0</v>
      </c>
      <c r="AF25" s="72">
        <v>20143706107.950001</v>
      </c>
      <c r="AG25" s="78">
        <v>1</v>
      </c>
      <c r="AH25" s="26">
        <f t="shared" si="30"/>
        <v>-3.5775967346506642E-2</v>
      </c>
      <c r="AI25" s="26">
        <f t="shared" si="31"/>
        <v>0</v>
      </c>
      <c r="AJ25" s="27">
        <f t="shared" si="13"/>
        <v>6.6778867836345497E-3</v>
      </c>
      <c r="AK25" s="27">
        <f t="shared" si="14"/>
        <v>0</v>
      </c>
      <c r="AL25" s="28">
        <f t="shared" si="15"/>
        <v>2.7452143203944332E-2</v>
      </c>
      <c r="AM25" s="28">
        <f t="shared" si="16"/>
        <v>0</v>
      </c>
      <c r="AN25" s="29">
        <f t="shared" si="17"/>
        <v>3.1273332026465851E-2</v>
      </c>
      <c r="AO25" s="87">
        <f t="shared" si="18"/>
        <v>0</v>
      </c>
      <c r="AP25" s="33"/>
      <c r="AQ25" s="31">
        <v>366113097.69999999</v>
      </c>
      <c r="AR25" s="35">
        <v>1.1357999999999999</v>
      </c>
      <c r="AS25" s="32" t="e">
        <f>(#REF!/AQ25)-1</f>
        <v>#REF!</v>
      </c>
      <c r="AT25" s="32" t="e">
        <f>(#REF!/AR25)-1</f>
        <v>#REF!</v>
      </c>
    </row>
    <row r="26" spans="1:46">
      <c r="A26" s="235" t="s">
        <v>42</v>
      </c>
      <c r="B26" s="72">
        <v>942093544.04999995</v>
      </c>
      <c r="C26" s="78">
        <v>100</v>
      </c>
      <c r="D26" s="72">
        <v>950580876.36000001</v>
      </c>
      <c r="E26" s="78">
        <v>100</v>
      </c>
      <c r="F26" s="26">
        <f>((D26-B26)/B26)</f>
        <v>9.0090122829136077E-3</v>
      </c>
      <c r="G26" s="26">
        <f>((E26-C26)/C26)</f>
        <v>0</v>
      </c>
      <c r="H26" s="72">
        <v>950831339.35000002</v>
      </c>
      <c r="I26" s="78">
        <v>100</v>
      </c>
      <c r="J26" s="26">
        <f t="shared" si="19"/>
        <v>2.6348414556696302E-4</v>
      </c>
      <c r="K26" s="26">
        <f t="shared" si="20"/>
        <v>0</v>
      </c>
      <c r="L26" s="72">
        <v>940587439.35000002</v>
      </c>
      <c r="M26" s="78">
        <v>100</v>
      </c>
      <c r="N26" s="26">
        <f t="shared" si="21"/>
        <v>-1.0773624696681597E-2</v>
      </c>
      <c r="O26" s="26">
        <f t="shared" si="22"/>
        <v>0</v>
      </c>
      <c r="P26" s="72">
        <v>967247939.35000002</v>
      </c>
      <c r="Q26" s="78">
        <v>100</v>
      </c>
      <c r="R26" s="26">
        <f t="shared" si="23"/>
        <v>2.8344520546036568E-2</v>
      </c>
      <c r="S26" s="26">
        <f t="shared" si="24"/>
        <v>0</v>
      </c>
      <c r="T26" s="72">
        <v>999383201.38</v>
      </c>
      <c r="U26" s="78">
        <v>100</v>
      </c>
      <c r="V26" s="26">
        <f t="shared" si="25"/>
        <v>3.3223396734859086E-2</v>
      </c>
      <c r="W26" s="26">
        <f t="shared" si="26"/>
        <v>0</v>
      </c>
      <c r="X26" s="72">
        <v>997294032.51999998</v>
      </c>
      <c r="Y26" s="78">
        <v>100</v>
      </c>
      <c r="Z26" s="26">
        <f t="shared" si="27"/>
        <v>-2.0904582517648706E-3</v>
      </c>
      <c r="AA26" s="26">
        <f t="shared" si="27"/>
        <v>0</v>
      </c>
      <c r="AB26" s="72">
        <v>1034602032.52</v>
      </c>
      <c r="AC26" s="78">
        <v>100</v>
      </c>
      <c r="AD26" s="26">
        <f t="shared" si="28"/>
        <v>3.7409228154838894E-2</v>
      </c>
      <c r="AE26" s="26">
        <f t="shared" si="29"/>
        <v>0</v>
      </c>
      <c r="AF26" s="72">
        <v>1026435167.83</v>
      </c>
      <c r="AG26" s="78">
        <v>100</v>
      </c>
      <c r="AH26" s="26">
        <f t="shared" si="30"/>
        <v>-7.8937257353996777E-3</v>
      </c>
      <c r="AI26" s="26">
        <f t="shared" si="31"/>
        <v>0</v>
      </c>
      <c r="AJ26" s="27">
        <f t="shared" si="13"/>
        <v>1.0936479147546122E-2</v>
      </c>
      <c r="AK26" s="27">
        <f t="shared" si="14"/>
        <v>0</v>
      </c>
      <c r="AL26" s="28">
        <f t="shared" si="15"/>
        <v>7.9797830312412901E-2</v>
      </c>
      <c r="AM26" s="28">
        <f t="shared" si="16"/>
        <v>0</v>
      </c>
      <c r="AN26" s="29">
        <f t="shared" si="17"/>
        <v>1.9323513857368253E-2</v>
      </c>
      <c r="AO26" s="87">
        <f t="shared" si="18"/>
        <v>0</v>
      </c>
      <c r="AP26" s="33"/>
      <c r="AQ26" s="31">
        <v>691810420.35000002</v>
      </c>
      <c r="AR26" s="45">
        <v>100</v>
      </c>
      <c r="AS26" s="32" t="e">
        <f>(#REF!/AQ26)-1</f>
        <v>#REF!</v>
      </c>
      <c r="AT26" s="32" t="e">
        <f>(#REF!/AR26)-1</f>
        <v>#REF!</v>
      </c>
    </row>
    <row r="27" spans="1:46">
      <c r="A27" s="235" t="s">
        <v>20</v>
      </c>
      <c r="B27" s="72">
        <v>70853581945.919998</v>
      </c>
      <c r="C27" s="78">
        <v>1</v>
      </c>
      <c r="D27" s="72">
        <v>70049730897.300003</v>
      </c>
      <c r="E27" s="78">
        <v>1</v>
      </c>
      <c r="F27" s="26">
        <f>((D27-B27)/B27)</f>
        <v>-1.1345242209964005E-2</v>
      </c>
      <c r="G27" s="26">
        <f>((E27-C27)/C27)</f>
        <v>0</v>
      </c>
      <c r="H27" s="72">
        <v>69557356674.699997</v>
      </c>
      <c r="I27" s="78">
        <v>1</v>
      </c>
      <c r="J27" s="26">
        <f t="shared" si="19"/>
        <v>-7.0289238273003015E-3</v>
      </c>
      <c r="K27" s="26">
        <f t="shared" si="20"/>
        <v>0</v>
      </c>
      <c r="L27" s="72">
        <v>69469086927.020004</v>
      </c>
      <c r="M27" s="78">
        <v>1</v>
      </c>
      <c r="N27" s="26">
        <f t="shared" si="21"/>
        <v>-1.2690210194847573E-3</v>
      </c>
      <c r="O27" s="26">
        <f t="shared" si="22"/>
        <v>0</v>
      </c>
      <c r="P27" s="72">
        <v>68871723447.199997</v>
      </c>
      <c r="Q27" s="78">
        <v>1</v>
      </c>
      <c r="R27" s="26">
        <f t="shared" si="23"/>
        <v>-8.5989827453405426E-3</v>
      </c>
      <c r="S27" s="26">
        <f t="shared" si="24"/>
        <v>0</v>
      </c>
      <c r="T27" s="72">
        <v>67936289456.529999</v>
      </c>
      <c r="U27" s="78">
        <v>1</v>
      </c>
      <c r="V27" s="26">
        <f t="shared" si="25"/>
        <v>-1.3582264880987649E-2</v>
      </c>
      <c r="W27" s="26">
        <f t="shared" si="26"/>
        <v>0</v>
      </c>
      <c r="X27" s="72">
        <v>68244681355.309998</v>
      </c>
      <c r="Y27" s="78">
        <v>1</v>
      </c>
      <c r="Z27" s="26">
        <f t="shared" si="27"/>
        <v>4.5394280618950749E-3</v>
      </c>
      <c r="AA27" s="26">
        <f t="shared" si="27"/>
        <v>0</v>
      </c>
      <c r="AB27" s="72">
        <v>68633885178.639999</v>
      </c>
      <c r="AC27" s="78">
        <v>1</v>
      </c>
      <c r="AD27" s="26">
        <f t="shared" si="28"/>
        <v>5.7030645553701976E-3</v>
      </c>
      <c r="AE27" s="26">
        <f t="shared" si="29"/>
        <v>0</v>
      </c>
      <c r="AF27" s="72">
        <v>66463888110.760002</v>
      </c>
      <c r="AG27" s="78">
        <v>1</v>
      </c>
      <c r="AH27" s="26">
        <f t="shared" si="30"/>
        <v>-3.1616993009093652E-2</v>
      </c>
      <c r="AI27" s="26">
        <f t="shared" si="31"/>
        <v>0</v>
      </c>
      <c r="AJ27" s="27">
        <f t="shared" si="13"/>
        <v>-7.8998668843632044E-3</v>
      </c>
      <c r="AK27" s="27">
        <f t="shared" si="14"/>
        <v>0</v>
      </c>
      <c r="AL27" s="28">
        <f t="shared" si="15"/>
        <v>-5.1189958057043926E-2</v>
      </c>
      <c r="AM27" s="28">
        <f t="shared" si="16"/>
        <v>0</v>
      </c>
      <c r="AN27" s="29">
        <f t="shared" si="17"/>
        <v>1.1902302021855495E-2</v>
      </c>
      <c r="AO27" s="87">
        <f t="shared" si="18"/>
        <v>0</v>
      </c>
      <c r="AP27" s="33"/>
      <c r="AQ27" s="31">
        <v>13880602273.7041</v>
      </c>
      <c r="AR27" s="38">
        <v>1</v>
      </c>
      <c r="AS27" s="32" t="e">
        <f>(#REF!/AQ27)-1</f>
        <v>#REF!</v>
      </c>
      <c r="AT27" s="32" t="e">
        <f>(#REF!/AR27)-1</f>
        <v>#REF!</v>
      </c>
    </row>
    <row r="28" spans="1:46">
      <c r="A28" s="235" t="s">
        <v>62</v>
      </c>
      <c r="B28" s="72">
        <v>2094526575.6199999</v>
      </c>
      <c r="C28" s="78">
        <v>10</v>
      </c>
      <c r="D28" s="72">
        <v>2094526575.6199999</v>
      </c>
      <c r="E28" s="78">
        <v>10</v>
      </c>
      <c r="F28" s="26">
        <f>((D28-B28)/B28)</f>
        <v>0</v>
      </c>
      <c r="G28" s="26">
        <f>((E28-C28)/C28)</f>
        <v>0</v>
      </c>
      <c r="H28" s="72">
        <v>2088068613.4100001</v>
      </c>
      <c r="I28" s="78">
        <v>10</v>
      </c>
      <c r="J28" s="26">
        <f t="shared" si="19"/>
        <v>-3.0832562762247032E-3</v>
      </c>
      <c r="K28" s="26">
        <f t="shared" si="20"/>
        <v>0</v>
      </c>
      <c r="L28" s="72">
        <v>2119623565.28</v>
      </c>
      <c r="M28" s="78">
        <v>10</v>
      </c>
      <c r="N28" s="26">
        <f t="shared" si="21"/>
        <v>1.511202824818475E-2</v>
      </c>
      <c r="O28" s="26">
        <f t="shared" si="22"/>
        <v>0</v>
      </c>
      <c r="P28" s="72">
        <v>2082046887.8800001</v>
      </c>
      <c r="Q28" s="78">
        <v>10</v>
      </c>
      <c r="R28" s="26">
        <f t="shared" si="23"/>
        <v>-1.7727995675985053E-2</v>
      </c>
      <c r="S28" s="26">
        <f t="shared" si="24"/>
        <v>0</v>
      </c>
      <c r="T28" s="72">
        <v>2036802977</v>
      </c>
      <c r="U28" s="78">
        <v>10</v>
      </c>
      <c r="V28" s="26">
        <f t="shared" si="25"/>
        <v>-2.1730495669129126E-2</v>
      </c>
      <c r="W28" s="26">
        <f t="shared" si="26"/>
        <v>0</v>
      </c>
      <c r="X28" s="251">
        <v>2048168104.1199999</v>
      </c>
      <c r="Y28" s="78">
        <v>10</v>
      </c>
      <c r="Z28" s="26">
        <f t="shared" si="27"/>
        <v>5.5798853636494297E-3</v>
      </c>
      <c r="AA28" s="26">
        <f t="shared" si="27"/>
        <v>0</v>
      </c>
      <c r="AB28" s="251">
        <v>2057129943.1500001</v>
      </c>
      <c r="AC28" s="78">
        <v>10</v>
      </c>
      <c r="AD28" s="26">
        <f t="shared" si="28"/>
        <v>4.3755388104975319E-3</v>
      </c>
      <c r="AE28" s="26">
        <f t="shared" si="29"/>
        <v>0</v>
      </c>
      <c r="AF28" s="251">
        <v>2057144677.72</v>
      </c>
      <c r="AG28" s="78">
        <v>10</v>
      </c>
      <c r="AH28" s="26">
        <f t="shared" si="30"/>
        <v>7.1626831591254706E-6</v>
      </c>
      <c r="AI28" s="26">
        <f t="shared" si="31"/>
        <v>0</v>
      </c>
      <c r="AJ28" s="27">
        <f t="shared" si="13"/>
        <v>-2.1833915644810056E-3</v>
      </c>
      <c r="AK28" s="27">
        <f t="shared" si="14"/>
        <v>0</v>
      </c>
      <c r="AL28" s="28">
        <f t="shared" si="15"/>
        <v>-1.7847421147633068E-2</v>
      </c>
      <c r="AM28" s="28">
        <f t="shared" si="16"/>
        <v>0</v>
      </c>
      <c r="AN28" s="29">
        <f t="shared" si="17"/>
        <v>1.2168572294583242E-2</v>
      </c>
      <c r="AO28" s="87">
        <f t="shared" si="18"/>
        <v>0</v>
      </c>
      <c r="AP28" s="33"/>
      <c r="AQ28" s="41">
        <v>246915130.99000001</v>
      </c>
      <c r="AR28" s="38">
        <v>10</v>
      </c>
      <c r="AS28" s="32" t="e">
        <f>(#REF!/AQ28)-1</f>
        <v>#REF!</v>
      </c>
      <c r="AT28" s="32" t="e">
        <f>(#REF!/AR28)-1</f>
        <v>#REF!</v>
      </c>
    </row>
    <row r="29" spans="1:46">
      <c r="A29" s="235" t="s">
        <v>91</v>
      </c>
      <c r="B29" s="72">
        <v>34311610964.470001</v>
      </c>
      <c r="C29" s="78">
        <v>1</v>
      </c>
      <c r="D29" s="72">
        <v>34203883427.521431</v>
      </c>
      <c r="E29" s="78">
        <v>1</v>
      </c>
      <c r="F29" s="26">
        <f>((D29-B29)/B29)</f>
        <v>-3.1396816972576176E-3</v>
      </c>
      <c r="G29" s="26">
        <f>((E29-C29)/C29)</f>
        <v>0</v>
      </c>
      <c r="H29" s="72">
        <v>34494203061.669998</v>
      </c>
      <c r="I29" s="78">
        <v>1</v>
      </c>
      <c r="J29" s="26">
        <f t="shared" si="19"/>
        <v>8.4879143844516693E-3</v>
      </c>
      <c r="K29" s="26">
        <f t="shared" si="20"/>
        <v>0</v>
      </c>
      <c r="L29" s="72">
        <v>33934723882.060001</v>
      </c>
      <c r="M29" s="78">
        <v>1</v>
      </c>
      <c r="N29" s="26">
        <f t="shared" si="21"/>
        <v>-1.6219513134126898E-2</v>
      </c>
      <c r="O29" s="26">
        <f t="shared" si="22"/>
        <v>0</v>
      </c>
      <c r="P29" s="72">
        <v>33984972843.240002</v>
      </c>
      <c r="Q29" s="78">
        <v>1</v>
      </c>
      <c r="R29" s="26">
        <f t="shared" si="23"/>
        <v>1.4807535005925013E-3</v>
      </c>
      <c r="S29" s="26">
        <f t="shared" si="24"/>
        <v>0</v>
      </c>
      <c r="T29" s="72">
        <v>33222198288.78532</v>
      </c>
      <c r="U29" s="78">
        <v>1</v>
      </c>
      <c r="V29" s="26">
        <f t="shared" si="25"/>
        <v>-2.2444465616408633E-2</v>
      </c>
      <c r="W29" s="26">
        <f t="shared" si="26"/>
        <v>0</v>
      </c>
      <c r="X29" s="72">
        <v>33513748166.369999</v>
      </c>
      <c r="Y29" s="78">
        <v>1</v>
      </c>
      <c r="Z29" s="26">
        <f t="shared" si="27"/>
        <v>8.7757551457121954E-3</v>
      </c>
      <c r="AA29" s="26">
        <f t="shared" si="27"/>
        <v>0</v>
      </c>
      <c r="AB29" s="72">
        <v>33589466690.060001</v>
      </c>
      <c r="AC29" s="78">
        <v>1</v>
      </c>
      <c r="AD29" s="26">
        <f t="shared" si="28"/>
        <v>2.2593272263704486E-3</v>
      </c>
      <c r="AE29" s="26">
        <f t="shared" si="29"/>
        <v>0</v>
      </c>
      <c r="AF29" s="72">
        <v>33612954552.529999</v>
      </c>
      <c r="AG29" s="78">
        <v>1</v>
      </c>
      <c r="AH29" s="26">
        <f t="shared" si="30"/>
        <v>6.9926273872481805E-4</v>
      </c>
      <c r="AI29" s="26">
        <f t="shared" si="31"/>
        <v>0</v>
      </c>
      <c r="AJ29" s="27">
        <f t="shared" si="13"/>
        <v>-2.5125809314926898E-3</v>
      </c>
      <c r="AK29" s="27">
        <f t="shared" si="14"/>
        <v>0</v>
      </c>
      <c r="AL29" s="28">
        <f t="shared" si="15"/>
        <v>-1.727666030214434E-2</v>
      </c>
      <c r="AM29" s="28">
        <f t="shared" si="16"/>
        <v>0</v>
      </c>
      <c r="AN29" s="29">
        <f t="shared" si="17"/>
        <v>1.123148933372045E-2</v>
      </c>
      <c r="AO29" s="87">
        <f t="shared" si="18"/>
        <v>0</v>
      </c>
      <c r="AP29" s="33"/>
      <c r="AQ29" s="41"/>
      <c r="AR29" s="38"/>
      <c r="AS29" s="32"/>
      <c r="AT29" s="32"/>
    </row>
    <row r="30" spans="1:46">
      <c r="A30" s="235" t="s">
        <v>95</v>
      </c>
      <c r="B30" s="72">
        <v>2298554137.087523</v>
      </c>
      <c r="C30" s="78">
        <v>100</v>
      </c>
      <c r="D30" s="72">
        <v>2289321879.1172986</v>
      </c>
      <c r="E30" s="78">
        <v>100</v>
      </c>
      <c r="F30" s="26">
        <f>((D30-B30)/B30)</f>
        <v>-4.0165501526635743E-3</v>
      </c>
      <c r="G30" s="26">
        <f>((E30-C30)/C30)</f>
        <v>0</v>
      </c>
      <c r="H30" s="72">
        <v>2321243831.7896862</v>
      </c>
      <c r="I30" s="78">
        <v>100</v>
      </c>
      <c r="J30" s="26">
        <f t="shared" si="19"/>
        <v>1.3943846413024215E-2</v>
      </c>
      <c r="K30" s="26">
        <f t="shared" si="20"/>
        <v>0</v>
      </c>
      <c r="L30" s="72">
        <v>2350488958.7600002</v>
      </c>
      <c r="M30" s="78">
        <v>100</v>
      </c>
      <c r="N30" s="26">
        <f t="shared" si="21"/>
        <v>1.2598903471405649E-2</v>
      </c>
      <c r="O30" s="26">
        <f t="shared" si="22"/>
        <v>0</v>
      </c>
      <c r="P30" s="72">
        <v>2277085044.1176271</v>
      </c>
      <c r="Q30" s="78">
        <v>100</v>
      </c>
      <c r="R30" s="26">
        <f t="shared" si="23"/>
        <v>-3.1229210572891734E-2</v>
      </c>
      <c r="S30" s="26">
        <f t="shared" si="24"/>
        <v>0</v>
      </c>
      <c r="T30" s="72">
        <v>2301785990.6203351</v>
      </c>
      <c r="U30" s="78">
        <v>100</v>
      </c>
      <c r="V30" s="26">
        <f t="shared" si="25"/>
        <v>1.0847617029727408E-2</v>
      </c>
      <c r="W30" s="26">
        <f t="shared" si="26"/>
        <v>0</v>
      </c>
      <c r="X30" s="72">
        <v>2216517847.6899996</v>
      </c>
      <c r="Y30" s="78">
        <v>100</v>
      </c>
      <c r="Z30" s="26">
        <f t="shared" si="27"/>
        <v>-3.7044340037605157E-2</v>
      </c>
      <c r="AA30" s="26">
        <f t="shared" si="27"/>
        <v>0</v>
      </c>
      <c r="AB30" s="72">
        <v>2258000380.5500002</v>
      </c>
      <c r="AC30" s="78">
        <v>100</v>
      </c>
      <c r="AD30" s="26">
        <f t="shared" si="28"/>
        <v>1.8715181068012912E-2</v>
      </c>
      <c r="AE30" s="26">
        <f t="shared" si="29"/>
        <v>0</v>
      </c>
      <c r="AF30" s="72">
        <v>2201755381.2187605</v>
      </c>
      <c r="AG30" s="78">
        <v>100</v>
      </c>
      <c r="AH30" s="26">
        <f t="shared" si="30"/>
        <v>-2.4909207197538041E-2</v>
      </c>
      <c r="AI30" s="26">
        <f t="shared" si="31"/>
        <v>0</v>
      </c>
      <c r="AJ30" s="27">
        <f t="shared" si="13"/>
        <v>-5.1367199973160402E-3</v>
      </c>
      <c r="AK30" s="27">
        <f t="shared" si="14"/>
        <v>0</v>
      </c>
      <c r="AL30" s="28">
        <f t="shared" si="15"/>
        <v>-3.8249972053864885E-2</v>
      </c>
      <c r="AM30" s="28">
        <f t="shared" si="16"/>
        <v>0</v>
      </c>
      <c r="AN30" s="29">
        <f t="shared" si="17"/>
        <v>2.2659444201429273E-2</v>
      </c>
      <c r="AO30" s="87">
        <f t="shared" si="18"/>
        <v>0</v>
      </c>
      <c r="AP30" s="33"/>
      <c r="AQ30" s="41"/>
      <c r="AR30" s="38"/>
      <c r="AS30" s="32"/>
      <c r="AT30" s="32"/>
    </row>
    <row r="31" spans="1:46">
      <c r="A31" s="235" t="s">
        <v>98</v>
      </c>
      <c r="B31" s="72">
        <v>5177443422.8500004</v>
      </c>
      <c r="C31" s="78">
        <v>100</v>
      </c>
      <c r="D31" s="72">
        <v>5145898293.2200003</v>
      </c>
      <c r="E31" s="78">
        <v>100</v>
      </c>
      <c r="F31" s="26">
        <f>((D31-B31)/B31)</f>
        <v>-6.0928004525900989E-3</v>
      </c>
      <c r="G31" s="26">
        <f>((E31-C31)/C31)</f>
        <v>0</v>
      </c>
      <c r="H31" s="72">
        <v>5065232405.1199999</v>
      </c>
      <c r="I31" s="78">
        <v>100</v>
      </c>
      <c r="J31" s="26">
        <f t="shared" si="19"/>
        <v>-1.5675764172463739E-2</v>
      </c>
      <c r="K31" s="26">
        <f t="shared" si="20"/>
        <v>0</v>
      </c>
      <c r="L31" s="72">
        <v>5129659367.1099997</v>
      </c>
      <c r="M31" s="78">
        <v>100</v>
      </c>
      <c r="N31" s="26">
        <f t="shared" si="21"/>
        <v>1.2719448356382661E-2</v>
      </c>
      <c r="O31" s="26">
        <f t="shared" si="22"/>
        <v>0</v>
      </c>
      <c r="P31" s="72">
        <v>5075278882.5500002</v>
      </c>
      <c r="Q31" s="78">
        <v>100</v>
      </c>
      <c r="R31" s="26">
        <f t="shared" si="23"/>
        <v>-1.0601188240426362E-2</v>
      </c>
      <c r="S31" s="26">
        <f t="shared" si="24"/>
        <v>0</v>
      </c>
      <c r="T31" s="72">
        <v>5066545221.6700001</v>
      </c>
      <c r="U31" s="78">
        <v>100</v>
      </c>
      <c r="V31" s="26">
        <f t="shared" si="25"/>
        <v>-1.7208238368985969E-3</v>
      </c>
      <c r="W31" s="26">
        <f t="shared" si="26"/>
        <v>0</v>
      </c>
      <c r="X31" s="72">
        <v>4875559764.8100004</v>
      </c>
      <c r="Y31" s="78">
        <v>100</v>
      </c>
      <c r="Z31" s="26">
        <f t="shared" si="27"/>
        <v>-3.7695401600905544E-2</v>
      </c>
      <c r="AA31" s="26">
        <f t="shared" si="27"/>
        <v>0</v>
      </c>
      <c r="AB31" s="72">
        <v>5648813787.5699997</v>
      </c>
      <c r="AC31" s="78">
        <v>100</v>
      </c>
      <c r="AD31" s="26">
        <f t="shared" si="28"/>
        <v>0.15859799901153152</v>
      </c>
      <c r="AE31" s="26">
        <f t="shared" si="29"/>
        <v>0</v>
      </c>
      <c r="AF31" s="72">
        <v>5545109384.9099998</v>
      </c>
      <c r="AG31" s="78">
        <v>100</v>
      </c>
      <c r="AH31" s="26">
        <f t="shared" si="30"/>
        <v>-1.8358615907679138E-2</v>
      </c>
      <c r="AI31" s="26">
        <f t="shared" si="31"/>
        <v>0</v>
      </c>
      <c r="AJ31" s="27">
        <f t="shared" si="13"/>
        <v>1.0146606644618838E-2</v>
      </c>
      <c r="AK31" s="27">
        <f t="shared" si="14"/>
        <v>0</v>
      </c>
      <c r="AL31" s="28">
        <f t="shared" si="15"/>
        <v>7.7578504071093249E-2</v>
      </c>
      <c r="AM31" s="28">
        <f t="shared" si="16"/>
        <v>0</v>
      </c>
      <c r="AN31" s="29">
        <f t="shared" si="17"/>
        <v>6.1699341223826303E-2</v>
      </c>
      <c r="AO31" s="87">
        <f t="shared" si="18"/>
        <v>0</v>
      </c>
      <c r="AP31" s="33"/>
      <c r="AQ31" s="41"/>
      <c r="AR31" s="38"/>
      <c r="AS31" s="32"/>
      <c r="AT31" s="32"/>
    </row>
    <row r="32" spans="1:46">
      <c r="A32" s="235" t="s">
        <v>104</v>
      </c>
      <c r="B32" s="72">
        <v>697529479.42999995</v>
      </c>
      <c r="C32" s="78">
        <v>10</v>
      </c>
      <c r="D32" s="72">
        <v>696488201.82000005</v>
      </c>
      <c r="E32" s="78">
        <v>10</v>
      </c>
      <c r="F32" s="26">
        <f>((D32-B32)/B32)</f>
        <v>-1.4928080327885149E-3</v>
      </c>
      <c r="G32" s="26">
        <f>((E32-C32)/C32)</f>
        <v>0</v>
      </c>
      <c r="H32" s="72">
        <v>706997060.17999995</v>
      </c>
      <c r="I32" s="78">
        <v>10</v>
      </c>
      <c r="J32" s="26">
        <f t="shared" si="19"/>
        <v>1.5088350861563909E-2</v>
      </c>
      <c r="K32" s="26">
        <f t="shared" si="20"/>
        <v>0</v>
      </c>
      <c r="L32" s="72">
        <v>713448786.61000001</v>
      </c>
      <c r="M32" s="78">
        <v>10</v>
      </c>
      <c r="N32" s="26">
        <f t="shared" si="21"/>
        <v>9.1255350175819278E-3</v>
      </c>
      <c r="O32" s="26">
        <f t="shared" si="22"/>
        <v>0</v>
      </c>
      <c r="P32" s="72">
        <v>718293918.96000004</v>
      </c>
      <c r="Q32" s="78">
        <v>10</v>
      </c>
      <c r="R32" s="26">
        <f t="shared" si="23"/>
        <v>6.7911424631079643E-3</v>
      </c>
      <c r="S32" s="26">
        <f t="shared" si="24"/>
        <v>0</v>
      </c>
      <c r="T32" s="72">
        <v>719732041.64999998</v>
      </c>
      <c r="U32" s="78">
        <v>10</v>
      </c>
      <c r="V32" s="26">
        <f t="shared" si="25"/>
        <v>2.0021368022747014E-3</v>
      </c>
      <c r="W32" s="26">
        <f t="shared" si="26"/>
        <v>0</v>
      </c>
      <c r="X32" s="72">
        <v>723492013.17999995</v>
      </c>
      <c r="Y32" s="78">
        <v>10</v>
      </c>
      <c r="Z32" s="26">
        <f t="shared" si="27"/>
        <v>5.2241269144835652E-3</v>
      </c>
      <c r="AA32" s="26">
        <f t="shared" si="27"/>
        <v>0</v>
      </c>
      <c r="AB32" s="251">
        <v>787304199.59000003</v>
      </c>
      <c r="AC32" s="78">
        <v>10</v>
      </c>
      <c r="AD32" s="26">
        <f t="shared" si="28"/>
        <v>8.8200263786635674E-2</v>
      </c>
      <c r="AE32" s="26">
        <f t="shared" si="29"/>
        <v>0</v>
      </c>
      <c r="AF32" s="251">
        <v>743092768.62</v>
      </c>
      <c r="AG32" s="78">
        <v>10</v>
      </c>
      <c r="AH32" s="26">
        <f t="shared" si="30"/>
        <v>-5.6155461882489342E-2</v>
      </c>
      <c r="AI32" s="26">
        <f t="shared" si="31"/>
        <v>0</v>
      </c>
      <c r="AJ32" s="27">
        <f t="shared" si="13"/>
        <v>8.5979107412962365E-3</v>
      </c>
      <c r="AK32" s="27">
        <f t="shared" si="14"/>
        <v>0</v>
      </c>
      <c r="AL32" s="28">
        <f t="shared" si="15"/>
        <v>6.6913648613454058E-2</v>
      </c>
      <c r="AM32" s="28">
        <f t="shared" si="16"/>
        <v>0</v>
      </c>
      <c r="AN32" s="29">
        <f t="shared" si="17"/>
        <v>3.915520717969681E-2</v>
      </c>
      <c r="AO32" s="87">
        <f t="shared" si="18"/>
        <v>0</v>
      </c>
      <c r="AP32" s="33"/>
      <c r="AQ32" s="41"/>
      <c r="AR32" s="38"/>
      <c r="AS32" s="32"/>
      <c r="AT32" s="32"/>
    </row>
    <row r="33" spans="1:47">
      <c r="A33" s="235" t="s">
        <v>106</v>
      </c>
      <c r="B33" s="72">
        <v>2195198622.5100002</v>
      </c>
      <c r="C33" s="78">
        <v>100</v>
      </c>
      <c r="D33" s="72">
        <v>2187212915.7399998</v>
      </c>
      <c r="E33" s="78">
        <v>100</v>
      </c>
      <c r="F33" s="26">
        <f>((D33-B33)/B33)</f>
        <v>-3.637806022704936E-3</v>
      </c>
      <c r="G33" s="26">
        <f>((E33-C33)/C33)</f>
        <v>0</v>
      </c>
      <c r="H33" s="72">
        <v>2179273505.4000001</v>
      </c>
      <c r="I33" s="78">
        <v>100</v>
      </c>
      <c r="J33" s="26">
        <f t="shared" si="19"/>
        <v>-3.6299211123273453E-3</v>
      </c>
      <c r="K33" s="26">
        <f t="shared" si="20"/>
        <v>0</v>
      </c>
      <c r="L33" s="72">
        <v>2186239653.71</v>
      </c>
      <c r="M33" s="78">
        <v>100</v>
      </c>
      <c r="N33" s="26">
        <f t="shared" si="21"/>
        <v>3.1965461392241927E-3</v>
      </c>
      <c r="O33" s="26">
        <f t="shared" si="22"/>
        <v>0</v>
      </c>
      <c r="P33" s="72">
        <v>2552284623.2399998</v>
      </c>
      <c r="Q33" s="78">
        <v>100</v>
      </c>
      <c r="R33" s="26">
        <f t="shared" si="23"/>
        <v>0.16743131015340865</v>
      </c>
      <c r="S33" s="26">
        <f t="shared" si="24"/>
        <v>0</v>
      </c>
      <c r="T33" s="72">
        <v>2227428089.1599998</v>
      </c>
      <c r="U33" s="78">
        <v>100</v>
      </c>
      <c r="V33" s="26">
        <f t="shared" si="25"/>
        <v>-0.12728068457647584</v>
      </c>
      <c r="W33" s="26">
        <f t="shared" si="26"/>
        <v>0</v>
      </c>
      <c r="X33" s="72">
        <v>2717769015.7399998</v>
      </c>
      <c r="Y33" s="78">
        <v>100</v>
      </c>
      <c r="Z33" s="26">
        <f t="shared" si="27"/>
        <v>0.22013771352094047</v>
      </c>
      <c r="AA33" s="26">
        <f t="shared" si="27"/>
        <v>0</v>
      </c>
      <c r="AB33" s="72">
        <v>2740994835.75</v>
      </c>
      <c r="AC33" s="78">
        <v>100</v>
      </c>
      <c r="AD33" s="26">
        <f t="shared" si="28"/>
        <v>8.5459139005145575E-3</v>
      </c>
      <c r="AE33" s="26">
        <f t="shared" si="29"/>
        <v>0</v>
      </c>
      <c r="AF33" s="72">
        <v>2549012632.3200002</v>
      </c>
      <c r="AG33" s="78">
        <v>100</v>
      </c>
      <c r="AH33" s="26">
        <f t="shared" si="30"/>
        <v>-7.004106717970851E-2</v>
      </c>
      <c r="AI33" s="26">
        <f t="shared" si="31"/>
        <v>0</v>
      </c>
      <c r="AJ33" s="27">
        <f t="shared" si="13"/>
        <v>2.4340250602858906E-2</v>
      </c>
      <c r="AK33" s="27">
        <f t="shared" si="14"/>
        <v>0</v>
      </c>
      <c r="AL33" s="28">
        <f t="shared" si="15"/>
        <v>0.16541586508398645</v>
      </c>
      <c r="AM33" s="28">
        <f t="shared" si="16"/>
        <v>0</v>
      </c>
      <c r="AN33" s="29">
        <f t="shared" si="17"/>
        <v>0.11524511666637167</v>
      </c>
      <c r="AO33" s="87">
        <f t="shared" si="18"/>
        <v>0</v>
      </c>
      <c r="AP33" s="33"/>
      <c r="AQ33" s="41"/>
      <c r="AR33" s="38"/>
      <c r="AS33" s="32"/>
      <c r="AT33" s="32"/>
    </row>
    <row r="34" spans="1:47">
      <c r="A34" s="235" t="s">
        <v>107</v>
      </c>
      <c r="B34" s="72">
        <v>18124633977.650002</v>
      </c>
      <c r="C34" s="78">
        <v>100</v>
      </c>
      <c r="D34" s="72">
        <v>18347483016.93</v>
      </c>
      <c r="E34" s="78">
        <v>100</v>
      </c>
      <c r="F34" s="26">
        <f>((D34-B34)/B34)</f>
        <v>1.2295367705345124E-2</v>
      </c>
      <c r="G34" s="26">
        <f>((E34-C34)/C34)</f>
        <v>0</v>
      </c>
      <c r="H34" s="72">
        <v>18300611693.740002</v>
      </c>
      <c r="I34" s="78">
        <v>100</v>
      </c>
      <c r="J34" s="26">
        <f t="shared" si="19"/>
        <v>-2.5546459504417291E-3</v>
      </c>
      <c r="K34" s="26">
        <f t="shared" si="20"/>
        <v>0</v>
      </c>
      <c r="L34" s="72">
        <v>18245587656.139999</v>
      </c>
      <c r="M34" s="78">
        <v>100</v>
      </c>
      <c r="N34" s="26">
        <f t="shared" si="21"/>
        <v>-3.0066775100650919E-3</v>
      </c>
      <c r="O34" s="26">
        <f t="shared" si="22"/>
        <v>0</v>
      </c>
      <c r="P34" s="72">
        <v>18198098212.27</v>
      </c>
      <c r="Q34" s="78">
        <v>100</v>
      </c>
      <c r="R34" s="26">
        <f t="shared" si="23"/>
        <v>-2.6027905905249261E-3</v>
      </c>
      <c r="S34" s="26">
        <f t="shared" si="24"/>
        <v>0</v>
      </c>
      <c r="T34" s="72">
        <v>18157215667.080002</v>
      </c>
      <c r="U34" s="78">
        <v>100</v>
      </c>
      <c r="V34" s="26">
        <f t="shared" si="25"/>
        <v>-2.246528440122041E-3</v>
      </c>
      <c r="W34" s="26">
        <f t="shared" si="26"/>
        <v>0</v>
      </c>
      <c r="X34" s="72">
        <v>20388223341.490002</v>
      </c>
      <c r="Y34" s="78">
        <v>100</v>
      </c>
      <c r="Z34" s="26">
        <f t="shared" si="27"/>
        <v>0.12287168447610256</v>
      </c>
      <c r="AA34" s="26">
        <f t="shared" si="27"/>
        <v>0</v>
      </c>
      <c r="AB34" s="72">
        <v>20289952615.240002</v>
      </c>
      <c r="AC34" s="78">
        <v>100</v>
      </c>
      <c r="AD34" s="26">
        <f t="shared" si="28"/>
        <v>-4.8199749730041081E-3</v>
      </c>
      <c r="AE34" s="26">
        <f t="shared" si="29"/>
        <v>0</v>
      </c>
      <c r="AF34" s="72">
        <v>20333897831.049999</v>
      </c>
      <c r="AG34" s="78">
        <v>100</v>
      </c>
      <c r="AH34" s="26">
        <f t="shared" si="30"/>
        <v>2.1658609383340714E-3</v>
      </c>
      <c r="AI34" s="26">
        <f t="shared" si="31"/>
        <v>0</v>
      </c>
      <c r="AJ34" s="27">
        <f t="shared" si="13"/>
        <v>1.5262786956952981E-2</v>
      </c>
      <c r="AK34" s="27">
        <f t="shared" si="14"/>
        <v>0</v>
      </c>
      <c r="AL34" s="28">
        <f t="shared" si="15"/>
        <v>0.10826633889166432</v>
      </c>
      <c r="AM34" s="28">
        <f t="shared" si="16"/>
        <v>0</v>
      </c>
      <c r="AN34" s="29">
        <f t="shared" si="17"/>
        <v>4.3818320425323895E-2</v>
      </c>
      <c r="AO34" s="87">
        <f t="shared" si="18"/>
        <v>0</v>
      </c>
      <c r="AP34" s="33"/>
      <c r="AQ34" s="41"/>
      <c r="AR34" s="38"/>
      <c r="AS34" s="32"/>
      <c r="AT34" s="32"/>
    </row>
    <row r="35" spans="1:47">
      <c r="A35" s="235" t="s">
        <v>110</v>
      </c>
      <c r="B35" s="72">
        <v>11756506039.26</v>
      </c>
      <c r="C35" s="74">
        <v>100</v>
      </c>
      <c r="D35" s="72">
        <v>11793850212.75</v>
      </c>
      <c r="E35" s="74">
        <v>100</v>
      </c>
      <c r="F35" s="26">
        <f>((D35-B35)/B35)</f>
        <v>3.1764687029710707E-3</v>
      </c>
      <c r="G35" s="26">
        <f>((E35-C35)/C35)</f>
        <v>0</v>
      </c>
      <c r="H35" s="72">
        <v>11716288454.190001</v>
      </c>
      <c r="I35" s="74">
        <v>100</v>
      </c>
      <c r="J35" s="26">
        <f t="shared" si="19"/>
        <v>-6.5764578285172409E-3</v>
      </c>
      <c r="K35" s="26">
        <f t="shared" si="20"/>
        <v>0</v>
      </c>
      <c r="L35" s="72">
        <v>11629166879.25</v>
      </c>
      <c r="M35" s="74">
        <v>100</v>
      </c>
      <c r="N35" s="26">
        <f t="shared" si="21"/>
        <v>-7.4359363275017321E-3</v>
      </c>
      <c r="O35" s="26">
        <f t="shared" si="22"/>
        <v>0</v>
      </c>
      <c r="P35" s="72">
        <v>11564590267.950001</v>
      </c>
      <c r="Q35" s="74">
        <v>100</v>
      </c>
      <c r="R35" s="26">
        <f t="shared" si="23"/>
        <v>-5.5529868966988265E-3</v>
      </c>
      <c r="S35" s="26">
        <f t="shared" si="24"/>
        <v>0</v>
      </c>
      <c r="T35" s="72">
        <v>11863921447.049999</v>
      </c>
      <c r="U35" s="74">
        <v>100</v>
      </c>
      <c r="V35" s="26">
        <f t="shared" si="25"/>
        <v>2.5883422772838061E-2</v>
      </c>
      <c r="W35" s="26">
        <f t="shared" si="26"/>
        <v>0</v>
      </c>
      <c r="X35" s="72">
        <v>11987273655.639999</v>
      </c>
      <c r="Y35" s="74">
        <v>100</v>
      </c>
      <c r="Z35" s="26">
        <f t="shared" si="27"/>
        <v>1.0397254326112557E-2</v>
      </c>
      <c r="AA35" s="26">
        <f t="shared" si="27"/>
        <v>0</v>
      </c>
      <c r="AB35" s="72">
        <v>12030957800.52</v>
      </c>
      <c r="AC35" s="74">
        <v>100</v>
      </c>
      <c r="AD35" s="26">
        <f t="shared" si="28"/>
        <v>3.6442101961564649E-3</v>
      </c>
      <c r="AE35" s="26">
        <f t="shared" si="29"/>
        <v>0</v>
      </c>
      <c r="AF35" s="72">
        <v>12177581322.52</v>
      </c>
      <c r="AG35" s="74">
        <v>100</v>
      </c>
      <c r="AH35" s="26">
        <f t="shared" si="30"/>
        <v>1.2187186126915236E-2</v>
      </c>
      <c r="AI35" s="26">
        <f t="shared" si="31"/>
        <v>0</v>
      </c>
      <c r="AJ35" s="27">
        <f t="shared" si="13"/>
        <v>4.4653951340344481E-3</v>
      </c>
      <c r="AK35" s="27">
        <f t="shared" si="14"/>
        <v>0</v>
      </c>
      <c r="AL35" s="28">
        <f t="shared" si="15"/>
        <v>3.2536542591931478E-2</v>
      </c>
      <c r="AM35" s="28">
        <f t="shared" si="16"/>
        <v>0</v>
      </c>
      <c r="AN35" s="29">
        <f t="shared" si="17"/>
        <v>1.1463063536628699E-2</v>
      </c>
      <c r="AO35" s="87">
        <f t="shared" si="18"/>
        <v>0</v>
      </c>
      <c r="AP35" s="33"/>
      <c r="AQ35" s="41"/>
      <c r="AR35" s="38"/>
      <c r="AS35" s="32"/>
      <c r="AT35" s="32"/>
    </row>
    <row r="36" spans="1:47">
      <c r="A36" s="235" t="s">
        <v>109</v>
      </c>
      <c r="B36" s="72">
        <v>409557116</v>
      </c>
      <c r="C36" s="74">
        <v>1000000</v>
      </c>
      <c r="D36" s="72">
        <v>361644499.33999997</v>
      </c>
      <c r="E36" s="74">
        <v>1000000</v>
      </c>
      <c r="F36" s="26">
        <f>((D36-B36)/B36)</f>
        <v>-0.1169864099248126</v>
      </c>
      <c r="G36" s="26">
        <f>((E36-C36)/C36)</f>
        <v>0</v>
      </c>
      <c r="H36" s="72">
        <v>388758773</v>
      </c>
      <c r="I36" s="74">
        <v>1000000</v>
      </c>
      <c r="J36" s="26">
        <f t="shared" si="19"/>
        <v>7.4974937291963487E-2</v>
      </c>
      <c r="K36" s="26">
        <f t="shared" si="20"/>
        <v>0</v>
      </c>
      <c r="L36" s="72">
        <v>389177103.22000003</v>
      </c>
      <c r="M36" s="74">
        <v>1000000</v>
      </c>
      <c r="N36" s="26">
        <f t="shared" si="21"/>
        <v>1.0760663142643178E-3</v>
      </c>
      <c r="O36" s="26">
        <f t="shared" si="22"/>
        <v>0</v>
      </c>
      <c r="P36" s="72">
        <v>388520336.02999997</v>
      </c>
      <c r="Q36" s="74">
        <v>1000000</v>
      </c>
      <c r="R36" s="26">
        <f t="shared" si="23"/>
        <v>-1.6875792141059999E-3</v>
      </c>
      <c r="S36" s="26">
        <f t="shared" si="24"/>
        <v>0</v>
      </c>
      <c r="T36" s="72">
        <v>394875606.20999998</v>
      </c>
      <c r="U36" s="74">
        <v>1000000</v>
      </c>
      <c r="V36" s="26">
        <f t="shared" si="25"/>
        <v>1.635762556199704E-2</v>
      </c>
      <c r="W36" s="26">
        <f t="shared" si="26"/>
        <v>0</v>
      </c>
      <c r="X36" s="72">
        <v>397035524.62</v>
      </c>
      <c r="Y36" s="74">
        <v>1000000</v>
      </c>
      <c r="Z36" s="26">
        <f t="shared" si="27"/>
        <v>5.469870450420666E-3</v>
      </c>
      <c r="AA36" s="26">
        <f t="shared" si="27"/>
        <v>0</v>
      </c>
      <c r="AB36" s="72">
        <v>395692069.47000003</v>
      </c>
      <c r="AC36" s="74">
        <v>1000000</v>
      </c>
      <c r="AD36" s="26">
        <f t="shared" si="28"/>
        <v>-3.3837152262024611E-3</v>
      </c>
      <c r="AE36" s="26">
        <f t="shared" si="29"/>
        <v>0</v>
      </c>
      <c r="AF36" s="72">
        <v>396086264.80000001</v>
      </c>
      <c r="AG36" s="74">
        <v>1000000</v>
      </c>
      <c r="AH36" s="26">
        <f t="shared" si="30"/>
        <v>9.9621741352556924E-4</v>
      </c>
      <c r="AI36" s="26">
        <f t="shared" si="31"/>
        <v>0</v>
      </c>
      <c r="AJ36" s="27">
        <f t="shared" si="13"/>
        <v>-2.8978734166187478E-3</v>
      </c>
      <c r="AK36" s="27">
        <f t="shared" si="14"/>
        <v>0</v>
      </c>
      <c r="AL36" s="28">
        <f t="shared" si="15"/>
        <v>9.5236525158978347E-2</v>
      </c>
      <c r="AM36" s="28">
        <f t="shared" si="16"/>
        <v>0</v>
      </c>
      <c r="AN36" s="29">
        <f t="shared" si="17"/>
        <v>5.28526512151265E-2</v>
      </c>
      <c r="AO36" s="87">
        <f t="shared" si="18"/>
        <v>0</v>
      </c>
      <c r="AP36" s="33"/>
      <c r="AQ36" s="41"/>
      <c r="AR36" s="38"/>
      <c r="AS36" s="32"/>
      <c r="AT36" s="32"/>
      <c r="AU36" s="111"/>
    </row>
    <row r="37" spans="1:47">
      <c r="A37" s="235" t="s">
        <v>119</v>
      </c>
      <c r="B37" s="72">
        <v>5419467363.4099998</v>
      </c>
      <c r="C37" s="78">
        <v>1</v>
      </c>
      <c r="D37" s="72">
        <v>5425190294.5200005</v>
      </c>
      <c r="E37" s="78">
        <v>1</v>
      </c>
      <c r="F37" s="26">
        <f>((D37-B37)/B37)</f>
        <v>1.0559951239192751E-3</v>
      </c>
      <c r="G37" s="26">
        <f>((E37-C37)/C37)</f>
        <v>0</v>
      </c>
      <c r="H37" s="72">
        <v>5352461835.0799999</v>
      </c>
      <c r="I37" s="78">
        <v>1</v>
      </c>
      <c r="J37" s="26">
        <f t="shared" si="19"/>
        <v>-1.3405697402626366E-2</v>
      </c>
      <c r="K37" s="26">
        <f t="shared" si="20"/>
        <v>0</v>
      </c>
      <c r="L37" s="72">
        <v>5403760884.0699997</v>
      </c>
      <c r="M37" s="78">
        <v>1</v>
      </c>
      <c r="N37" s="26">
        <f t="shared" si="21"/>
        <v>9.5841970612076371E-3</v>
      </c>
      <c r="O37" s="26">
        <f t="shared" si="22"/>
        <v>0</v>
      </c>
      <c r="P37" s="72">
        <v>5050052409.3100004</v>
      </c>
      <c r="Q37" s="78">
        <v>1</v>
      </c>
      <c r="R37" s="26">
        <f t="shared" si="23"/>
        <v>-6.5455981925979193E-2</v>
      </c>
      <c r="S37" s="26">
        <f t="shared" si="24"/>
        <v>0</v>
      </c>
      <c r="T37" s="72">
        <v>5045547121.5799999</v>
      </c>
      <c r="U37" s="78">
        <v>1</v>
      </c>
      <c r="V37" s="26">
        <f t="shared" si="25"/>
        <v>-8.9212692559285001E-4</v>
      </c>
      <c r="W37" s="26">
        <f t="shared" si="26"/>
        <v>0</v>
      </c>
      <c r="X37" s="72">
        <v>4991591756.4899998</v>
      </c>
      <c r="Y37" s="78">
        <v>1</v>
      </c>
      <c r="Z37" s="26">
        <f t="shared" si="27"/>
        <v>-1.0693659932186734E-2</v>
      </c>
      <c r="AA37" s="26">
        <f t="shared" si="27"/>
        <v>0</v>
      </c>
      <c r="AB37" s="72">
        <v>5046963478.5100002</v>
      </c>
      <c r="AC37" s="78">
        <v>1</v>
      </c>
      <c r="AD37" s="26">
        <f t="shared" si="28"/>
        <v>1.1092998931254122E-2</v>
      </c>
      <c r="AE37" s="26">
        <f t="shared" si="29"/>
        <v>0</v>
      </c>
      <c r="AF37" s="72">
        <v>5113850202.2700005</v>
      </c>
      <c r="AG37" s="78">
        <v>1</v>
      </c>
      <c r="AH37" s="26">
        <f t="shared" si="30"/>
        <v>1.3252864627375309E-2</v>
      </c>
      <c r="AI37" s="26">
        <f t="shared" si="31"/>
        <v>0</v>
      </c>
      <c r="AJ37" s="27">
        <f t="shared" si="13"/>
        <v>-6.9326763053285997E-3</v>
      </c>
      <c r="AK37" s="27">
        <f t="shared" si="14"/>
        <v>0</v>
      </c>
      <c r="AL37" s="28">
        <f t="shared" si="15"/>
        <v>-5.7387865742605466E-2</v>
      </c>
      <c r="AM37" s="28">
        <f t="shared" si="16"/>
        <v>0</v>
      </c>
      <c r="AN37" s="29">
        <f t="shared" si="17"/>
        <v>2.5597202818823633E-2</v>
      </c>
      <c r="AO37" s="87">
        <f t="shared" si="18"/>
        <v>0</v>
      </c>
      <c r="AP37" s="33"/>
      <c r="AQ37" s="41"/>
      <c r="AR37" s="38"/>
      <c r="AS37" s="32"/>
      <c r="AT37" s="32"/>
    </row>
    <row r="38" spans="1:47" s="99" customFormat="1">
      <c r="A38" s="235" t="s">
        <v>124</v>
      </c>
      <c r="B38" s="72">
        <v>16361222549.23</v>
      </c>
      <c r="C38" s="78">
        <v>1</v>
      </c>
      <c r="D38" s="72">
        <v>17239083284.509998</v>
      </c>
      <c r="E38" s="78">
        <v>1</v>
      </c>
      <c r="F38" s="26">
        <f>((D38-B38)/B38)</f>
        <v>5.3654959624109086E-2</v>
      </c>
      <c r="G38" s="26">
        <f>((E38-C38)/C38)</f>
        <v>0</v>
      </c>
      <c r="H38" s="72">
        <v>17297040108.02</v>
      </c>
      <c r="I38" s="78">
        <v>1</v>
      </c>
      <c r="J38" s="26">
        <f t="shared" si="19"/>
        <v>3.3619434719059944E-3</v>
      </c>
      <c r="K38" s="26">
        <f t="shared" si="20"/>
        <v>0</v>
      </c>
      <c r="L38" s="72">
        <v>17370949116.990002</v>
      </c>
      <c r="M38" s="78">
        <v>1</v>
      </c>
      <c r="N38" s="26">
        <f t="shared" si="21"/>
        <v>4.2729281141998584E-3</v>
      </c>
      <c r="O38" s="26">
        <f t="shared" si="22"/>
        <v>0</v>
      </c>
      <c r="P38" s="72">
        <v>17353372496.02</v>
      </c>
      <c r="Q38" s="78">
        <v>1</v>
      </c>
      <c r="R38" s="26">
        <f t="shared" si="23"/>
        <v>-1.0118399893768648E-3</v>
      </c>
      <c r="S38" s="26">
        <f t="shared" si="24"/>
        <v>0</v>
      </c>
      <c r="T38" s="72">
        <v>16971948406.74</v>
      </c>
      <c r="U38" s="78">
        <v>1</v>
      </c>
      <c r="V38" s="26">
        <f t="shared" si="25"/>
        <v>-2.197982492264719E-2</v>
      </c>
      <c r="W38" s="26">
        <f t="shared" si="26"/>
        <v>0</v>
      </c>
      <c r="X38" s="72">
        <v>17338239877.740002</v>
      </c>
      <c r="Y38" s="78">
        <v>1</v>
      </c>
      <c r="Z38" s="26">
        <f t="shared" si="27"/>
        <v>2.1582169720392154E-2</v>
      </c>
      <c r="AA38" s="26">
        <f t="shared" si="27"/>
        <v>0</v>
      </c>
      <c r="AB38" s="72">
        <v>17348566843.380001</v>
      </c>
      <c r="AC38" s="78">
        <v>1</v>
      </c>
      <c r="AD38" s="26">
        <f t="shared" si="28"/>
        <v>5.9561787775573702E-4</v>
      </c>
      <c r="AE38" s="26">
        <f t="shared" si="29"/>
        <v>0</v>
      </c>
      <c r="AF38" s="72">
        <v>16453144077.42</v>
      </c>
      <c r="AG38" s="78">
        <v>1</v>
      </c>
      <c r="AH38" s="26">
        <f t="shared" si="30"/>
        <v>-5.1613644749086765E-2</v>
      </c>
      <c r="AI38" s="26">
        <f t="shared" si="31"/>
        <v>0</v>
      </c>
      <c r="AJ38" s="27">
        <f t="shared" si="13"/>
        <v>1.107788643406501E-3</v>
      </c>
      <c r="AK38" s="27">
        <f t="shared" si="14"/>
        <v>0</v>
      </c>
      <c r="AL38" s="28">
        <f t="shared" si="15"/>
        <v>-4.5590545281267707E-2</v>
      </c>
      <c r="AM38" s="28">
        <f t="shared" si="16"/>
        <v>0</v>
      </c>
      <c r="AN38" s="29">
        <f t="shared" si="17"/>
        <v>3.0502569830823563E-2</v>
      </c>
      <c r="AO38" s="87">
        <f t="shared" si="18"/>
        <v>0</v>
      </c>
      <c r="AP38" s="33"/>
      <c r="AQ38" s="41"/>
      <c r="AR38" s="38"/>
      <c r="AS38" s="32"/>
      <c r="AT38" s="32"/>
    </row>
    <row r="39" spans="1:47" s="101" customFormat="1">
      <c r="A39" s="235" t="s">
        <v>127</v>
      </c>
      <c r="B39" s="72">
        <v>584141470.40999997</v>
      </c>
      <c r="C39" s="78">
        <v>100</v>
      </c>
      <c r="D39" s="72">
        <v>583827622.91999996</v>
      </c>
      <c r="E39" s="78">
        <v>100</v>
      </c>
      <c r="F39" s="26">
        <f>((D39-B39)/B39)</f>
        <v>-5.3727993285552003E-4</v>
      </c>
      <c r="G39" s="26">
        <f>((E39-C39)/C39)</f>
        <v>0</v>
      </c>
      <c r="H39" s="72">
        <v>511173491.92000002</v>
      </c>
      <c r="I39" s="78">
        <v>100</v>
      </c>
      <c r="J39" s="26">
        <f t="shared" si="19"/>
        <v>-0.12444449037306943</v>
      </c>
      <c r="K39" s="26">
        <f t="shared" si="20"/>
        <v>0</v>
      </c>
      <c r="L39" s="72">
        <v>585912157.58000004</v>
      </c>
      <c r="M39" s="78">
        <v>100</v>
      </c>
      <c r="N39" s="26">
        <f t="shared" si="21"/>
        <v>0.14620997927587534</v>
      </c>
      <c r="O39" s="26">
        <f t="shared" si="22"/>
        <v>0</v>
      </c>
      <c r="P39" s="72">
        <v>587556882.46000004</v>
      </c>
      <c r="Q39" s="78">
        <v>100</v>
      </c>
      <c r="R39" s="26">
        <f t="shared" si="23"/>
        <v>2.807118539395431E-3</v>
      </c>
      <c r="S39" s="26">
        <f t="shared" si="24"/>
        <v>0</v>
      </c>
      <c r="T39" s="72">
        <v>589251553.99000001</v>
      </c>
      <c r="U39" s="78">
        <v>100</v>
      </c>
      <c r="V39" s="26">
        <f t="shared" si="25"/>
        <v>2.8842680267903115E-3</v>
      </c>
      <c r="W39" s="26">
        <f t="shared" si="26"/>
        <v>0</v>
      </c>
      <c r="X39" s="72">
        <v>589961421.84000003</v>
      </c>
      <c r="Y39" s="78">
        <v>100</v>
      </c>
      <c r="Z39" s="26">
        <f t="shared" si="27"/>
        <v>1.2046940651972737E-3</v>
      </c>
      <c r="AA39" s="26">
        <f t="shared" si="27"/>
        <v>0</v>
      </c>
      <c r="AB39" s="72">
        <v>595981002.37</v>
      </c>
      <c r="AC39" s="78">
        <v>100</v>
      </c>
      <c r="AD39" s="26">
        <f t="shared" si="28"/>
        <v>1.0203346027653494E-2</v>
      </c>
      <c r="AE39" s="26">
        <f t="shared" si="29"/>
        <v>0</v>
      </c>
      <c r="AF39" s="72">
        <v>592240908.13</v>
      </c>
      <c r="AG39" s="78">
        <v>100</v>
      </c>
      <c r="AH39" s="26">
        <f t="shared" si="30"/>
        <v>-6.2755259397984384E-3</v>
      </c>
      <c r="AI39" s="26">
        <f t="shared" si="31"/>
        <v>0</v>
      </c>
      <c r="AJ39" s="27">
        <f t="shared" si="13"/>
        <v>4.0065137111485591E-3</v>
      </c>
      <c r="AK39" s="27">
        <f t="shared" si="14"/>
        <v>0</v>
      </c>
      <c r="AL39" s="28">
        <f t="shared" si="15"/>
        <v>1.4410563802927297E-2</v>
      </c>
      <c r="AM39" s="28">
        <f t="shared" si="16"/>
        <v>0</v>
      </c>
      <c r="AN39" s="29">
        <f t="shared" si="17"/>
        <v>7.2601457459953986E-2</v>
      </c>
      <c r="AO39" s="87">
        <f t="shared" si="18"/>
        <v>0</v>
      </c>
      <c r="AP39" s="33"/>
      <c r="AQ39" s="41"/>
      <c r="AR39" s="38"/>
      <c r="AS39" s="32"/>
      <c r="AT39" s="32"/>
    </row>
    <row r="40" spans="1:47" s="101" customFormat="1">
      <c r="A40" s="235" t="s">
        <v>134</v>
      </c>
      <c r="B40" s="72">
        <v>4635182890.9899998</v>
      </c>
      <c r="C40" s="78">
        <v>1</v>
      </c>
      <c r="D40" s="72">
        <v>4606268856.3500004</v>
      </c>
      <c r="E40" s="78">
        <v>1</v>
      </c>
      <c r="F40" s="26">
        <f>((D40-B40)/B40)</f>
        <v>-6.2379490345900509E-3</v>
      </c>
      <c r="G40" s="26">
        <f>((E40-C40)/C40)</f>
        <v>0</v>
      </c>
      <c r="H40" s="72">
        <v>4588371281.6999998</v>
      </c>
      <c r="I40" s="78">
        <v>1</v>
      </c>
      <c r="J40" s="26">
        <f t="shared" si="19"/>
        <v>-3.8854819829562837E-3</v>
      </c>
      <c r="K40" s="26">
        <f t="shared" si="20"/>
        <v>0</v>
      </c>
      <c r="L40" s="72">
        <v>4544151460.1499996</v>
      </c>
      <c r="M40" s="78">
        <v>1</v>
      </c>
      <c r="N40" s="26">
        <f t="shared" si="21"/>
        <v>-9.6373677793608423E-3</v>
      </c>
      <c r="O40" s="26">
        <f t="shared" si="22"/>
        <v>0</v>
      </c>
      <c r="P40" s="72">
        <v>4408389376.8599997</v>
      </c>
      <c r="Q40" s="78">
        <v>1</v>
      </c>
      <c r="R40" s="26">
        <f t="shared" si="23"/>
        <v>-2.987622320263034E-2</v>
      </c>
      <c r="S40" s="26">
        <f t="shared" si="24"/>
        <v>0</v>
      </c>
      <c r="T40" s="72">
        <v>4332428862.1599998</v>
      </c>
      <c r="U40" s="78">
        <v>1</v>
      </c>
      <c r="V40" s="26">
        <f t="shared" si="25"/>
        <v>-1.723089958857147E-2</v>
      </c>
      <c r="W40" s="26">
        <f t="shared" si="26"/>
        <v>0</v>
      </c>
      <c r="X40" s="72">
        <v>4308909864.1499996</v>
      </c>
      <c r="Y40" s="78">
        <v>1</v>
      </c>
      <c r="Z40" s="26">
        <f t="shared" si="27"/>
        <v>-5.4285941577525325E-3</v>
      </c>
      <c r="AA40" s="26">
        <f t="shared" si="27"/>
        <v>0</v>
      </c>
      <c r="AB40" s="72">
        <v>4267927130.0100002</v>
      </c>
      <c r="AC40" s="78">
        <v>1</v>
      </c>
      <c r="AD40" s="26">
        <f t="shared" si="28"/>
        <v>-9.511160695417303E-3</v>
      </c>
      <c r="AE40" s="26">
        <f t="shared" si="29"/>
        <v>0</v>
      </c>
      <c r="AF40" s="72">
        <v>4135353477.5799999</v>
      </c>
      <c r="AG40" s="78">
        <v>1</v>
      </c>
      <c r="AH40" s="26">
        <f t="shared" si="30"/>
        <v>-3.1062773189777883E-2</v>
      </c>
      <c r="AI40" s="26">
        <f t="shared" si="31"/>
        <v>0</v>
      </c>
      <c r="AJ40" s="27">
        <f t="shared" si="13"/>
        <v>-1.4108806203882086E-2</v>
      </c>
      <c r="AK40" s="27">
        <f t="shared" si="14"/>
        <v>0</v>
      </c>
      <c r="AL40" s="28">
        <f t="shared" si="15"/>
        <v>-0.10223358502420395</v>
      </c>
      <c r="AM40" s="28">
        <f t="shared" si="16"/>
        <v>0</v>
      </c>
      <c r="AN40" s="29">
        <f t="shared" si="17"/>
        <v>1.0880788050183483E-2</v>
      </c>
      <c r="AO40" s="87">
        <f t="shared" si="18"/>
        <v>0</v>
      </c>
      <c r="AP40" s="33"/>
      <c r="AQ40" s="41"/>
      <c r="AR40" s="38"/>
      <c r="AS40" s="32"/>
      <c r="AT40" s="32"/>
    </row>
    <row r="41" spans="1:47" s="101" customFormat="1">
      <c r="A41" s="235" t="s">
        <v>135</v>
      </c>
      <c r="B41" s="72">
        <v>644099894.69000006</v>
      </c>
      <c r="C41" s="78">
        <v>10</v>
      </c>
      <c r="D41" s="72">
        <v>630912437.95000005</v>
      </c>
      <c r="E41" s="78">
        <v>10</v>
      </c>
      <c r="F41" s="26">
        <f>((D41-B41)/B41)</f>
        <v>-2.0474241416150243E-2</v>
      </c>
      <c r="G41" s="26">
        <f>((E41-C41)/C41)</f>
        <v>0</v>
      </c>
      <c r="H41" s="72">
        <v>622213628.72000003</v>
      </c>
      <c r="I41" s="78">
        <v>10</v>
      </c>
      <c r="J41" s="26">
        <f t="shared" si="19"/>
        <v>-1.3787664827570576E-2</v>
      </c>
      <c r="K41" s="26">
        <f t="shared" si="20"/>
        <v>0</v>
      </c>
      <c r="L41" s="72">
        <v>622213628.72000003</v>
      </c>
      <c r="M41" s="78">
        <v>10</v>
      </c>
      <c r="N41" s="26">
        <f t="shared" si="21"/>
        <v>0</v>
      </c>
      <c r="O41" s="26">
        <f t="shared" si="22"/>
        <v>0</v>
      </c>
      <c r="P41" s="72">
        <v>654524958.94000006</v>
      </c>
      <c r="Q41" s="78">
        <v>10</v>
      </c>
      <c r="R41" s="26">
        <f t="shared" si="23"/>
        <v>5.1929640767383975E-2</v>
      </c>
      <c r="S41" s="26">
        <f t="shared" si="24"/>
        <v>0</v>
      </c>
      <c r="T41" s="72">
        <v>646807607.94000006</v>
      </c>
      <c r="U41" s="78">
        <v>10</v>
      </c>
      <c r="V41" s="26">
        <f t="shared" si="25"/>
        <v>-1.1790766562207516E-2</v>
      </c>
      <c r="W41" s="26">
        <f t="shared" si="26"/>
        <v>0</v>
      </c>
      <c r="X41" s="72">
        <v>627783614.12</v>
      </c>
      <c r="Y41" s="78">
        <v>10</v>
      </c>
      <c r="Z41" s="26">
        <f t="shared" si="27"/>
        <v>-2.9412136756691919E-2</v>
      </c>
      <c r="AA41" s="26">
        <f t="shared" si="27"/>
        <v>0</v>
      </c>
      <c r="AB41" s="72">
        <v>606729631.52999997</v>
      </c>
      <c r="AC41" s="78">
        <v>10</v>
      </c>
      <c r="AD41" s="26">
        <f t="shared" si="28"/>
        <v>-3.3537005612216557E-2</v>
      </c>
      <c r="AE41" s="26">
        <f t="shared" si="29"/>
        <v>0</v>
      </c>
      <c r="AF41" s="72">
        <v>599751076.54999995</v>
      </c>
      <c r="AG41" s="78">
        <v>10</v>
      </c>
      <c r="AH41" s="26">
        <f t="shared" si="30"/>
        <v>-1.1501918840525529E-2</v>
      </c>
      <c r="AI41" s="26">
        <f t="shared" si="31"/>
        <v>0</v>
      </c>
      <c r="AJ41" s="27">
        <f t="shared" si="13"/>
        <v>-8.5717616559972953E-3</v>
      </c>
      <c r="AK41" s="27">
        <f t="shared" si="14"/>
        <v>0</v>
      </c>
      <c r="AL41" s="28">
        <f t="shared" si="15"/>
        <v>-4.9390944805671494E-2</v>
      </c>
      <c r="AM41" s="28">
        <f t="shared" si="16"/>
        <v>0</v>
      </c>
      <c r="AN41" s="29">
        <f t="shared" si="17"/>
        <v>2.6670748870686756E-2</v>
      </c>
      <c r="AO41" s="87">
        <f t="shared" si="18"/>
        <v>0</v>
      </c>
      <c r="AP41" s="33"/>
      <c r="AQ41" s="41"/>
      <c r="AR41" s="38"/>
      <c r="AS41" s="32"/>
      <c r="AT41" s="32"/>
    </row>
    <row r="42" spans="1:47" s="101" customFormat="1">
      <c r="A42" s="235" t="s">
        <v>145</v>
      </c>
      <c r="B42" s="72">
        <v>621959543.11000001</v>
      </c>
      <c r="C42" s="78">
        <v>1</v>
      </c>
      <c r="D42" s="72">
        <v>617790157.13</v>
      </c>
      <c r="E42" s="78">
        <v>1</v>
      </c>
      <c r="F42" s="26">
        <f>((D42-B42)/B42)</f>
        <v>-6.7036289195784877E-3</v>
      </c>
      <c r="G42" s="26">
        <f>((E42-C42)/C42)</f>
        <v>0</v>
      </c>
      <c r="H42" s="357">
        <v>618756919.25999999</v>
      </c>
      <c r="I42" s="78">
        <v>1</v>
      </c>
      <c r="J42" s="26">
        <f t="shared" si="19"/>
        <v>1.5648713707113369E-3</v>
      </c>
      <c r="K42" s="26">
        <f t="shared" si="20"/>
        <v>0</v>
      </c>
      <c r="L42" s="72">
        <v>616515204.16999996</v>
      </c>
      <c r="M42" s="78">
        <v>1</v>
      </c>
      <c r="N42" s="26">
        <f t="shared" si="21"/>
        <v>-3.6229333688599461E-3</v>
      </c>
      <c r="O42" s="26">
        <f t="shared" si="22"/>
        <v>0</v>
      </c>
      <c r="P42" s="72">
        <v>618701675.23000002</v>
      </c>
      <c r="Q42" s="78">
        <v>1</v>
      </c>
      <c r="R42" s="26">
        <f t="shared" si="23"/>
        <v>3.5464998190006636E-3</v>
      </c>
      <c r="S42" s="26">
        <f t="shared" si="24"/>
        <v>0</v>
      </c>
      <c r="T42" s="72">
        <v>611647724.70000005</v>
      </c>
      <c r="U42" s="78">
        <v>1</v>
      </c>
      <c r="V42" s="26">
        <f t="shared" si="25"/>
        <v>-1.1401214531022066E-2</v>
      </c>
      <c r="W42" s="26">
        <f t="shared" si="26"/>
        <v>0</v>
      </c>
      <c r="X42" s="72">
        <v>609805770.59000003</v>
      </c>
      <c r="Y42" s="78">
        <v>1</v>
      </c>
      <c r="Z42" s="26">
        <f t="shared" si="27"/>
        <v>-3.0114623755094533E-3</v>
      </c>
      <c r="AA42" s="26">
        <f t="shared" si="27"/>
        <v>0</v>
      </c>
      <c r="AB42" s="72">
        <v>610542842</v>
      </c>
      <c r="AC42" s="78">
        <v>1</v>
      </c>
      <c r="AD42" s="26">
        <f t="shared" si="28"/>
        <v>1.2086986472542467E-3</v>
      </c>
      <c r="AE42" s="26">
        <f t="shared" si="29"/>
        <v>0</v>
      </c>
      <c r="AF42" s="72">
        <v>611094551.14999998</v>
      </c>
      <c r="AG42" s="78">
        <v>1</v>
      </c>
      <c r="AH42" s="26">
        <f t="shared" si="30"/>
        <v>9.0363707842794783E-4</v>
      </c>
      <c r="AI42" s="26">
        <f t="shared" si="31"/>
        <v>0</v>
      </c>
      <c r="AJ42" s="27">
        <f t="shared" si="13"/>
        <v>-2.1894415349469694E-3</v>
      </c>
      <c r="AK42" s="27">
        <f t="shared" si="14"/>
        <v>0</v>
      </c>
      <c r="AL42" s="28">
        <f t="shared" si="15"/>
        <v>-1.0837993941349053E-2</v>
      </c>
      <c r="AM42" s="28">
        <f t="shared" si="16"/>
        <v>0</v>
      </c>
      <c r="AN42" s="29">
        <f t="shared" si="17"/>
        <v>5.0153428481428857E-3</v>
      </c>
      <c r="AO42" s="87">
        <f t="shared" si="18"/>
        <v>0</v>
      </c>
      <c r="AP42" s="33"/>
      <c r="AQ42" s="41"/>
      <c r="AR42" s="38"/>
      <c r="AS42" s="32"/>
      <c r="AT42" s="32"/>
    </row>
    <row r="43" spans="1:47" s="101" customFormat="1">
      <c r="A43" s="235" t="s">
        <v>183</v>
      </c>
      <c r="B43" s="72">
        <v>5691601563.29</v>
      </c>
      <c r="C43" s="78">
        <v>100</v>
      </c>
      <c r="D43" s="72">
        <v>5671101685.6999998</v>
      </c>
      <c r="E43" s="78">
        <v>100</v>
      </c>
      <c r="F43" s="26">
        <f>((D43-B43)/B43)</f>
        <v>-3.6017766461766006E-3</v>
      </c>
      <c r="G43" s="26">
        <f>((E43-C43)/C43)</f>
        <v>0</v>
      </c>
      <c r="H43" s="72">
        <v>5559711328.1099997</v>
      </c>
      <c r="I43" s="78">
        <v>100</v>
      </c>
      <c r="J43" s="26">
        <f t="shared" si="19"/>
        <v>-1.9641749304350718E-2</v>
      </c>
      <c r="K43" s="26">
        <f t="shared" si="20"/>
        <v>0</v>
      </c>
      <c r="L43" s="72">
        <v>5777252331.8000002</v>
      </c>
      <c r="M43" s="78">
        <v>100</v>
      </c>
      <c r="N43" s="26">
        <f t="shared" si="21"/>
        <v>3.9128111308605058E-2</v>
      </c>
      <c r="O43" s="26">
        <f t="shared" si="22"/>
        <v>0</v>
      </c>
      <c r="P43" s="72">
        <v>5752325001.8599997</v>
      </c>
      <c r="Q43" s="78">
        <v>100</v>
      </c>
      <c r="R43" s="26">
        <f t="shared" si="23"/>
        <v>-4.314737959910781E-3</v>
      </c>
      <c r="S43" s="26">
        <f t="shared" si="24"/>
        <v>0</v>
      </c>
      <c r="T43" s="72">
        <v>5703268117.0100002</v>
      </c>
      <c r="U43" s="78">
        <v>100</v>
      </c>
      <c r="V43" s="26">
        <f t="shared" si="25"/>
        <v>-8.5281837924903424E-3</v>
      </c>
      <c r="W43" s="26">
        <f t="shared" si="26"/>
        <v>0</v>
      </c>
      <c r="X43" s="72">
        <v>5735356708.6400003</v>
      </c>
      <c r="Y43" s="78">
        <v>100</v>
      </c>
      <c r="Z43" s="26">
        <f t="shared" si="27"/>
        <v>5.6263515885384861E-3</v>
      </c>
      <c r="AA43" s="26">
        <f t="shared" si="27"/>
        <v>0</v>
      </c>
      <c r="AB43" s="72">
        <v>6009057745.6899996</v>
      </c>
      <c r="AC43" s="78">
        <v>100</v>
      </c>
      <c r="AD43" s="26">
        <f t="shared" si="28"/>
        <v>4.7721711299609948E-2</v>
      </c>
      <c r="AE43" s="26">
        <f t="shared" si="29"/>
        <v>0</v>
      </c>
      <c r="AF43" s="72">
        <v>6012005194.1899996</v>
      </c>
      <c r="AG43" s="78">
        <v>100</v>
      </c>
      <c r="AH43" s="26">
        <f t="shared" si="30"/>
        <v>4.9050094453062282E-4</v>
      </c>
      <c r="AI43" s="26">
        <f t="shared" si="31"/>
        <v>0</v>
      </c>
      <c r="AJ43" s="27">
        <f t="shared" si="13"/>
        <v>7.1100284297944596E-3</v>
      </c>
      <c r="AK43" s="27">
        <f t="shared" si="14"/>
        <v>0</v>
      </c>
      <c r="AL43" s="28">
        <f t="shared" si="15"/>
        <v>6.0112395683118686E-2</v>
      </c>
      <c r="AM43" s="28">
        <f t="shared" si="16"/>
        <v>0</v>
      </c>
      <c r="AN43" s="29">
        <f t="shared" si="17"/>
        <v>2.3682317714584178E-2</v>
      </c>
      <c r="AO43" s="87">
        <f t="shared" si="18"/>
        <v>0</v>
      </c>
      <c r="AP43" s="33"/>
      <c r="AQ43" s="41"/>
      <c r="AR43" s="38"/>
      <c r="AS43" s="32"/>
      <c r="AT43" s="32"/>
    </row>
    <row r="44" spans="1:47" s="101" customFormat="1">
      <c r="A44" s="235" t="s">
        <v>148</v>
      </c>
      <c r="B44" s="72">
        <v>296838660.75</v>
      </c>
      <c r="C44" s="78">
        <v>1</v>
      </c>
      <c r="D44" s="72">
        <v>297139200.13999999</v>
      </c>
      <c r="E44" s="78">
        <v>1</v>
      </c>
      <c r="F44" s="26">
        <f>((D44-B44)/B44)</f>
        <v>1.0124671403672128E-3</v>
      </c>
      <c r="G44" s="26">
        <f>((E44-C44)/C44)</f>
        <v>0</v>
      </c>
      <c r="H44" s="72">
        <v>297587103.5</v>
      </c>
      <c r="I44" s="78">
        <v>1</v>
      </c>
      <c r="J44" s="26">
        <f t="shared" si="19"/>
        <v>1.507385628651421E-3</v>
      </c>
      <c r="K44" s="26">
        <f t="shared" si="20"/>
        <v>0</v>
      </c>
      <c r="L44" s="72">
        <v>298143461.10000002</v>
      </c>
      <c r="M44" s="78">
        <v>1</v>
      </c>
      <c r="N44" s="26">
        <f t="shared" si="21"/>
        <v>1.8695622002988575E-3</v>
      </c>
      <c r="O44" s="26">
        <f t="shared" si="22"/>
        <v>0</v>
      </c>
      <c r="P44" s="72">
        <v>299596313.58999997</v>
      </c>
      <c r="Q44" s="78">
        <v>1</v>
      </c>
      <c r="R44" s="26">
        <f t="shared" si="23"/>
        <v>4.8729980011624338E-3</v>
      </c>
      <c r="S44" s="26">
        <f t="shared" si="24"/>
        <v>0</v>
      </c>
      <c r="T44" s="72">
        <v>300211325.30000001</v>
      </c>
      <c r="U44" s="78">
        <v>1</v>
      </c>
      <c r="V44" s="26">
        <f t="shared" si="25"/>
        <v>2.0528013266601364E-3</v>
      </c>
      <c r="W44" s="26">
        <f t="shared" si="26"/>
        <v>0</v>
      </c>
      <c r="X44" s="72">
        <v>300720220.47000003</v>
      </c>
      <c r="Y44" s="78">
        <v>1</v>
      </c>
      <c r="Z44" s="26">
        <f t="shared" si="27"/>
        <v>1.6951231586332719E-3</v>
      </c>
      <c r="AA44" s="26">
        <f t="shared" si="27"/>
        <v>0</v>
      </c>
      <c r="AB44" s="72">
        <v>303256759.33999997</v>
      </c>
      <c r="AC44" s="78">
        <v>1</v>
      </c>
      <c r="AD44" s="26">
        <f t="shared" si="28"/>
        <v>8.4348796566973503E-3</v>
      </c>
      <c r="AE44" s="26">
        <f t="shared" si="29"/>
        <v>0</v>
      </c>
      <c r="AF44" s="72">
        <v>301061074.52999997</v>
      </c>
      <c r="AG44" s="78">
        <v>1</v>
      </c>
      <c r="AH44" s="26">
        <f t="shared" si="30"/>
        <v>-7.2403491179508514E-3</v>
      </c>
      <c r="AI44" s="26">
        <f t="shared" si="31"/>
        <v>0</v>
      </c>
      <c r="AJ44" s="27">
        <f t="shared" si="13"/>
        <v>1.7756084993149788E-3</v>
      </c>
      <c r="AK44" s="27">
        <f t="shared" si="14"/>
        <v>0</v>
      </c>
      <c r="AL44" s="28">
        <f t="shared" si="15"/>
        <v>1.3198778175858846E-2</v>
      </c>
      <c r="AM44" s="28">
        <f t="shared" si="16"/>
        <v>0</v>
      </c>
      <c r="AN44" s="29">
        <f t="shared" si="17"/>
        <v>4.4073587024371893E-3</v>
      </c>
      <c r="AO44" s="87">
        <f t="shared" si="18"/>
        <v>0</v>
      </c>
      <c r="AP44" s="33"/>
      <c r="AQ44" s="41"/>
      <c r="AR44" s="38"/>
      <c r="AS44" s="32"/>
      <c r="AT44" s="32"/>
    </row>
    <row r="45" spans="1:47" s="101" customFormat="1">
      <c r="A45" s="235" t="s">
        <v>153</v>
      </c>
      <c r="B45" s="72">
        <v>346214057.22000003</v>
      </c>
      <c r="C45" s="78">
        <v>100</v>
      </c>
      <c r="D45" s="72">
        <v>341382385.91000003</v>
      </c>
      <c r="E45" s="78">
        <v>100</v>
      </c>
      <c r="F45" s="26">
        <f>((D45-B45)/B45)</f>
        <v>-1.395573405885637E-2</v>
      </c>
      <c r="G45" s="26">
        <f>((E45-C45)/C45)</f>
        <v>0</v>
      </c>
      <c r="H45" s="72">
        <v>353597975.13</v>
      </c>
      <c r="I45" s="78">
        <v>100</v>
      </c>
      <c r="J45" s="26">
        <f t="shared" si="19"/>
        <v>3.5782716754520584E-2</v>
      </c>
      <c r="K45" s="26">
        <f t="shared" si="20"/>
        <v>0</v>
      </c>
      <c r="L45" s="72">
        <v>363685099.97000003</v>
      </c>
      <c r="M45" s="78">
        <v>100</v>
      </c>
      <c r="N45" s="26">
        <f t="shared" si="21"/>
        <v>2.8527100123499041E-2</v>
      </c>
      <c r="O45" s="26">
        <f t="shared" si="22"/>
        <v>0</v>
      </c>
      <c r="P45" s="72">
        <v>338880716.37</v>
      </c>
      <c r="Q45" s="78">
        <v>100</v>
      </c>
      <c r="R45" s="26">
        <f t="shared" si="23"/>
        <v>-6.8202914010076596E-2</v>
      </c>
      <c r="S45" s="26">
        <f t="shared" si="24"/>
        <v>0</v>
      </c>
      <c r="T45" s="72">
        <v>352714314.97000003</v>
      </c>
      <c r="U45" s="78">
        <v>100</v>
      </c>
      <c r="V45" s="26">
        <f t="shared" si="25"/>
        <v>4.08214393199526E-2</v>
      </c>
      <c r="W45" s="26">
        <f t="shared" si="26"/>
        <v>0</v>
      </c>
      <c r="X45" s="72">
        <v>417029210.97000003</v>
      </c>
      <c r="Y45" s="78">
        <v>100</v>
      </c>
      <c r="Z45" s="26">
        <f t="shared" si="27"/>
        <v>0.18234274388741573</v>
      </c>
      <c r="AA45" s="26">
        <f t="shared" si="27"/>
        <v>0</v>
      </c>
      <c r="AB45" s="72">
        <v>416891425.86000001</v>
      </c>
      <c r="AC45" s="78">
        <v>100</v>
      </c>
      <c r="AD45" s="26">
        <f t="shared" si="28"/>
        <v>-3.3039678366781407E-4</v>
      </c>
      <c r="AE45" s="26">
        <f t="shared" si="29"/>
        <v>0</v>
      </c>
      <c r="AF45" s="72">
        <v>423015560.41000003</v>
      </c>
      <c r="AG45" s="78">
        <v>100</v>
      </c>
      <c r="AH45" s="26">
        <f t="shared" si="30"/>
        <v>1.46899988105215E-2</v>
      </c>
      <c r="AI45" s="26">
        <f t="shared" si="31"/>
        <v>0</v>
      </c>
      <c r="AJ45" s="27">
        <f t="shared" si="13"/>
        <v>2.7459369255413583E-2</v>
      </c>
      <c r="AK45" s="27">
        <f t="shared" si="14"/>
        <v>0</v>
      </c>
      <c r="AL45" s="28">
        <f t="shared" si="15"/>
        <v>0.23912532652320637</v>
      </c>
      <c r="AM45" s="28">
        <f t="shared" si="16"/>
        <v>0</v>
      </c>
      <c r="AN45" s="29">
        <f t="shared" si="17"/>
        <v>7.1753182066590135E-2</v>
      </c>
      <c r="AO45" s="87">
        <f t="shared" si="18"/>
        <v>0</v>
      </c>
      <c r="AP45" s="33"/>
      <c r="AQ45" s="41"/>
      <c r="AR45" s="38"/>
      <c r="AS45" s="32"/>
      <c r="AT45" s="32"/>
    </row>
    <row r="46" spans="1:47" s="117" customFormat="1">
      <c r="A46" s="235" t="s">
        <v>165</v>
      </c>
      <c r="B46" s="72">
        <v>111186799.91</v>
      </c>
      <c r="C46" s="78">
        <v>1</v>
      </c>
      <c r="D46" s="72">
        <v>111871229.54000001</v>
      </c>
      <c r="E46" s="78">
        <v>1</v>
      </c>
      <c r="F46" s="26">
        <f>((D46-B46)/B46)</f>
        <v>6.1556734302455037E-3</v>
      </c>
      <c r="G46" s="26">
        <f>((E46-C46)/C46)</f>
        <v>0</v>
      </c>
      <c r="H46" s="72">
        <v>112104072.86</v>
      </c>
      <c r="I46" s="78">
        <v>1</v>
      </c>
      <c r="J46" s="26">
        <f t="shared" si="19"/>
        <v>2.0813512192313821E-3</v>
      </c>
      <c r="K46" s="26">
        <f t="shared" si="20"/>
        <v>0</v>
      </c>
      <c r="L46" s="72">
        <v>112873346.17</v>
      </c>
      <c r="M46" s="78">
        <v>1</v>
      </c>
      <c r="N46" s="26">
        <f t="shared" si="21"/>
        <v>6.8621352496327347E-3</v>
      </c>
      <c r="O46" s="26">
        <f t="shared" si="22"/>
        <v>0</v>
      </c>
      <c r="P46" s="72">
        <v>112326195.34999999</v>
      </c>
      <c r="Q46" s="78">
        <v>1</v>
      </c>
      <c r="R46" s="26">
        <f t="shared" si="23"/>
        <v>-4.8474758529435001E-3</v>
      </c>
      <c r="S46" s="26">
        <f t="shared" si="24"/>
        <v>0</v>
      </c>
      <c r="T46" s="72">
        <v>122269385.53</v>
      </c>
      <c r="U46" s="78">
        <v>1</v>
      </c>
      <c r="V46" s="26">
        <f t="shared" si="25"/>
        <v>8.8520670970985649E-2</v>
      </c>
      <c r="W46" s="26">
        <f t="shared" si="26"/>
        <v>0</v>
      </c>
      <c r="X46" s="72">
        <v>122389543.67</v>
      </c>
      <c r="Y46" s="78">
        <v>1</v>
      </c>
      <c r="Z46" s="26">
        <f t="shared" si="27"/>
        <v>9.8273283601739056E-4</v>
      </c>
      <c r="AA46" s="26">
        <f t="shared" si="27"/>
        <v>0</v>
      </c>
      <c r="AB46" s="72">
        <v>122598375.37</v>
      </c>
      <c r="AC46" s="78">
        <v>1</v>
      </c>
      <c r="AD46" s="26">
        <f t="shared" si="28"/>
        <v>1.7062871037666235E-3</v>
      </c>
      <c r="AE46" s="26">
        <f t="shared" si="29"/>
        <v>0</v>
      </c>
      <c r="AF46" s="72">
        <v>122806973.77</v>
      </c>
      <c r="AG46" s="78">
        <v>1</v>
      </c>
      <c r="AH46" s="26">
        <f t="shared" si="30"/>
        <v>1.7014776857396708E-3</v>
      </c>
      <c r="AI46" s="26">
        <f t="shared" si="31"/>
        <v>0</v>
      </c>
      <c r="AJ46" s="27">
        <f t="shared" si="13"/>
        <v>1.2895356580334432E-2</v>
      </c>
      <c r="AK46" s="27">
        <f t="shared" si="14"/>
        <v>0</v>
      </c>
      <c r="AL46" s="28">
        <f t="shared" si="15"/>
        <v>9.7752963607947746E-2</v>
      </c>
      <c r="AM46" s="28">
        <f t="shared" si="16"/>
        <v>0</v>
      </c>
      <c r="AN46" s="29">
        <f t="shared" si="17"/>
        <v>3.0764476000067237E-2</v>
      </c>
      <c r="AO46" s="87">
        <f t="shared" si="18"/>
        <v>0</v>
      </c>
      <c r="AP46" s="33"/>
      <c r="AQ46" s="41"/>
      <c r="AR46" s="38"/>
      <c r="AS46" s="32"/>
      <c r="AT46" s="32"/>
    </row>
    <row r="47" spans="1:47" s="117" customFormat="1">
      <c r="A47" s="235" t="s">
        <v>173</v>
      </c>
      <c r="B47" s="72">
        <v>1391325974.6500001</v>
      </c>
      <c r="C47" s="78">
        <v>1</v>
      </c>
      <c r="D47" s="72">
        <v>1395686604.02</v>
      </c>
      <c r="E47" s="78">
        <v>1</v>
      </c>
      <c r="F47" s="26">
        <f>((D47-B47)/B47)</f>
        <v>3.1341536415266302E-3</v>
      </c>
      <c r="G47" s="26">
        <f>((E47-C47)/C47)</f>
        <v>0</v>
      </c>
      <c r="H47" s="72">
        <v>1378348590.6800001</v>
      </c>
      <c r="I47" s="78">
        <v>1</v>
      </c>
      <c r="J47" s="26">
        <f t="shared" si="19"/>
        <v>-1.2422569142715268E-2</v>
      </c>
      <c r="K47" s="26">
        <f t="shared" si="20"/>
        <v>0</v>
      </c>
      <c r="L47" s="72">
        <v>1392649903.4000001</v>
      </c>
      <c r="M47" s="78">
        <v>1</v>
      </c>
      <c r="N47" s="26">
        <f t="shared" si="21"/>
        <v>1.03756863950828E-2</v>
      </c>
      <c r="O47" s="26">
        <f t="shared" si="22"/>
        <v>0</v>
      </c>
      <c r="P47" s="72">
        <v>1400606185.5699999</v>
      </c>
      <c r="Q47" s="78">
        <v>1</v>
      </c>
      <c r="R47" s="26">
        <f t="shared" si="23"/>
        <v>5.7130526132773635E-3</v>
      </c>
      <c r="S47" s="26">
        <f t="shared" si="24"/>
        <v>0</v>
      </c>
      <c r="T47" s="72">
        <v>1401845879.0999999</v>
      </c>
      <c r="U47" s="78">
        <v>1</v>
      </c>
      <c r="V47" s="26">
        <f t="shared" si="25"/>
        <v>8.8511213414030267E-4</v>
      </c>
      <c r="W47" s="26">
        <f t="shared" si="26"/>
        <v>0</v>
      </c>
      <c r="X47" s="72">
        <v>1379113336.22</v>
      </c>
      <c r="Y47" s="78">
        <v>1</v>
      </c>
      <c r="Z47" s="26">
        <f t="shared" si="27"/>
        <v>-1.6216149877042414E-2</v>
      </c>
      <c r="AA47" s="26">
        <f t="shared" si="27"/>
        <v>0</v>
      </c>
      <c r="AB47" s="72">
        <v>1382707481.96</v>
      </c>
      <c r="AC47" s="78">
        <v>1</v>
      </c>
      <c r="AD47" s="26">
        <f t="shared" si="28"/>
        <v>2.6061278979805772E-3</v>
      </c>
      <c r="AE47" s="26">
        <f t="shared" si="29"/>
        <v>0</v>
      </c>
      <c r="AF47" s="72">
        <v>1383266452.0599999</v>
      </c>
      <c r="AG47" s="78">
        <v>1</v>
      </c>
      <c r="AH47" s="26">
        <f t="shared" si="30"/>
        <v>4.042576664209263E-4</v>
      </c>
      <c r="AI47" s="26">
        <f t="shared" si="31"/>
        <v>0</v>
      </c>
      <c r="AJ47" s="27">
        <f t="shared" si="13"/>
        <v>-6.9004108391613518E-4</v>
      </c>
      <c r="AK47" s="27">
        <f t="shared" si="14"/>
        <v>0</v>
      </c>
      <c r="AL47" s="28">
        <f t="shared" si="15"/>
        <v>-8.8989547683743907E-3</v>
      </c>
      <c r="AM47" s="28">
        <f t="shared" si="16"/>
        <v>0</v>
      </c>
      <c r="AN47" s="29">
        <f t="shared" si="17"/>
        <v>9.034299681228191E-3</v>
      </c>
      <c r="AO47" s="87">
        <f t="shared" si="18"/>
        <v>0</v>
      </c>
      <c r="AP47" s="33"/>
      <c r="AQ47" s="41"/>
      <c r="AR47" s="38"/>
      <c r="AS47" s="32"/>
      <c r="AT47" s="32"/>
    </row>
    <row r="48" spans="1:47" s="128" customFormat="1">
      <c r="A48" s="235" t="s">
        <v>178</v>
      </c>
      <c r="B48" s="72">
        <v>150149949</v>
      </c>
      <c r="C48" s="78">
        <v>1</v>
      </c>
      <c r="D48" s="72">
        <v>149974950.31</v>
      </c>
      <c r="E48" s="78">
        <v>1</v>
      </c>
      <c r="F48" s="26">
        <f>((D48-B48)/B48)</f>
        <v>-1.1654928367641178E-3</v>
      </c>
      <c r="G48" s="26">
        <f>((E48-C48)/C48)</f>
        <v>0</v>
      </c>
      <c r="H48" s="72">
        <v>151051190.91</v>
      </c>
      <c r="I48" s="78">
        <v>1</v>
      </c>
      <c r="J48" s="26">
        <f t="shared" si="19"/>
        <v>7.1761357331700526E-3</v>
      </c>
      <c r="K48" s="26">
        <f t="shared" si="20"/>
        <v>0</v>
      </c>
      <c r="L48" s="72">
        <v>150971191.47</v>
      </c>
      <c r="M48" s="78">
        <v>1</v>
      </c>
      <c r="N48" s="26">
        <f t="shared" si="21"/>
        <v>-5.2961806866960249E-4</v>
      </c>
      <c r="O48" s="26">
        <f t="shared" si="22"/>
        <v>0</v>
      </c>
      <c r="P48" s="72">
        <v>150921191.78</v>
      </c>
      <c r="Q48" s="78">
        <v>1</v>
      </c>
      <c r="R48" s="26">
        <f t="shared" si="23"/>
        <v>-3.3118696032768095E-4</v>
      </c>
      <c r="S48" s="26">
        <f t="shared" si="24"/>
        <v>0</v>
      </c>
      <c r="T48" s="72">
        <v>149301203.05000001</v>
      </c>
      <c r="U48" s="78">
        <v>1</v>
      </c>
      <c r="V48" s="26">
        <f t="shared" si="25"/>
        <v>-1.0734004356137541E-2</v>
      </c>
      <c r="W48" s="26">
        <f t="shared" si="26"/>
        <v>0</v>
      </c>
      <c r="X48" s="72">
        <v>150726192.24000001</v>
      </c>
      <c r="Y48" s="78">
        <v>1</v>
      </c>
      <c r="Z48" s="26">
        <f t="shared" si="27"/>
        <v>9.5443918795669585E-3</v>
      </c>
      <c r="AA48" s="26">
        <f t="shared" si="27"/>
        <v>0</v>
      </c>
      <c r="AB48" s="72">
        <v>150811191.65000001</v>
      </c>
      <c r="AC48" s="78">
        <v>1</v>
      </c>
      <c r="AD48" s="26">
        <f t="shared" si="28"/>
        <v>5.6393257692500187E-4</v>
      </c>
      <c r="AE48" s="26">
        <f t="shared" si="29"/>
        <v>0</v>
      </c>
      <c r="AF48" s="72">
        <v>150570697.50999999</v>
      </c>
      <c r="AG48" s="78">
        <v>1</v>
      </c>
      <c r="AH48" s="26">
        <f t="shared" si="30"/>
        <v>-1.5946703780323553E-3</v>
      </c>
      <c r="AI48" s="26">
        <f t="shared" si="31"/>
        <v>0</v>
      </c>
      <c r="AJ48" s="27">
        <f t="shared" si="13"/>
        <v>3.6618594871633937E-4</v>
      </c>
      <c r="AK48" s="27">
        <f t="shared" si="14"/>
        <v>0</v>
      </c>
      <c r="AL48" s="28">
        <f t="shared" si="15"/>
        <v>3.9723113677888975E-3</v>
      </c>
      <c r="AM48" s="28">
        <f t="shared" si="16"/>
        <v>0</v>
      </c>
      <c r="AN48" s="29">
        <f t="shared" si="17"/>
        <v>6.1102723806097598E-3</v>
      </c>
      <c r="AO48" s="87">
        <f t="shared" si="18"/>
        <v>0</v>
      </c>
      <c r="AP48" s="33"/>
      <c r="AQ48" s="41"/>
      <c r="AR48" s="38"/>
      <c r="AS48" s="32"/>
      <c r="AT48" s="32"/>
    </row>
    <row r="49" spans="1:48" s="128" customFormat="1">
      <c r="A49" s="235" t="s">
        <v>189</v>
      </c>
      <c r="B49" s="72">
        <v>889202554.53999996</v>
      </c>
      <c r="C49" s="78">
        <v>1</v>
      </c>
      <c r="D49" s="72">
        <v>935419334.91999996</v>
      </c>
      <c r="E49" s="78">
        <v>1</v>
      </c>
      <c r="F49" s="26">
        <f>((D49-B49)/B49)</f>
        <v>5.19755371192211E-2</v>
      </c>
      <c r="G49" s="26">
        <f>((E49-C49)/C49)</f>
        <v>0</v>
      </c>
      <c r="H49" s="72">
        <v>933939383.92999995</v>
      </c>
      <c r="I49" s="78">
        <v>1</v>
      </c>
      <c r="J49" s="26">
        <f t="shared" si="19"/>
        <v>-1.5821257213232392E-3</v>
      </c>
      <c r="K49" s="26">
        <f t="shared" si="20"/>
        <v>0</v>
      </c>
      <c r="L49" s="72">
        <v>933939383.92999995</v>
      </c>
      <c r="M49" s="78">
        <v>1</v>
      </c>
      <c r="N49" s="26">
        <f t="shared" si="21"/>
        <v>0</v>
      </c>
      <c r="O49" s="26">
        <f t="shared" si="22"/>
        <v>0</v>
      </c>
      <c r="P49" s="72">
        <v>936003840.04999995</v>
      </c>
      <c r="Q49" s="78">
        <v>1</v>
      </c>
      <c r="R49" s="26">
        <f t="shared" si="23"/>
        <v>2.2104819172662051E-3</v>
      </c>
      <c r="S49" s="26">
        <f t="shared" si="24"/>
        <v>0</v>
      </c>
      <c r="T49" s="72">
        <v>934383927.96000004</v>
      </c>
      <c r="U49" s="78">
        <v>1</v>
      </c>
      <c r="V49" s="26">
        <f t="shared" si="25"/>
        <v>-1.7306682095592481E-3</v>
      </c>
      <c r="W49" s="26">
        <f t="shared" si="26"/>
        <v>0</v>
      </c>
      <c r="X49" s="72">
        <v>966436220.98000002</v>
      </c>
      <c r="Y49" s="78">
        <v>1</v>
      </c>
      <c r="Z49" s="26">
        <f t="shared" si="27"/>
        <v>3.4303129646052845E-2</v>
      </c>
      <c r="AA49" s="26">
        <f t="shared" si="27"/>
        <v>0</v>
      </c>
      <c r="AB49" s="72">
        <v>969518794.95000005</v>
      </c>
      <c r="AC49" s="78">
        <v>1</v>
      </c>
      <c r="AD49" s="26">
        <f t="shared" si="28"/>
        <v>3.1896300067004849E-3</v>
      </c>
      <c r="AE49" s="26">
        <f t="shared" si="29"/>
        <v>0</v>
      </c>
      <c r="AF49" s="72">
        <v>983144603.54999995</v>
      </c>
      <c r="AG49" s="78">
        <v>1</v>
      </c>
      <c r="AH49" s="26">
        <f t="shared" si="30"/>
        <v>1.4054197475050099E-2</v>
      </c>
      <c r="AI49" s="26">
        <f t="shared" si="31"/>
        <v>0</v>
      </c>
      <c r="AJ49" s="27">
        <f t="shared" si="13"/>
        <v>1.2802522779176031E-2</v>
      </c>
      <c r="AK49" s="27">
        <f t="shared" si="14"/>
        <v>0</v>
      </c>
      <c r="AL49" s="28">
        <f t="shared" si="15"/>
        <v>5.1020186186424739E-2</v>
      </c>
      <c r="AM49" s="28">
        <f t="shared" si="16"/>
        <v>0</v>
      </c>
      <c r="AN49" s="29">
        <f t="shared" si="17"/>
        <v>1.9946368151543752E-2</v>
      </c>
      <c r="AO49" s="87">
        <f t="shared" si="18"/>
        <v>0</v>
      </c>
      <c r="AP49" s="33"/>
      <c r="AQ49" s="41"/>
      <c r="AR49" s="38"/>
      <c r="AS49" s="32"/>
      <c r="AT49" s="32"/>
    </row>
    <row r="50" spans="1:48" s="134" customFormat="1">
      <c r="A50" s="235" t="s">
        <v>199</v>
      </c>
      <c r="B50" s="72">
        <v>6772243.21</v>
      </c>
      <c r="C50" s="78">
        <v>100</v>
      </c>
      <c r="D50" s="72">
        <v>6772714.04</v>
      </c>
      <c r="E50" s="78">
        <v>100</v>
      </c>
      <c r="F50" s="26">
        <f>((D50-B50)/B50)</f>
        <v>6.952349249726288E-5</v>
      </c>
      <c r="G50" s="26">
        <f>((E50-C50)/C50)</f>
        <v>0</v>
      </c>
      <c r="H50" s="72">
        <v>6654881.8975145686</v>
      </c>
      <c r="I50" s="78">
        <v>100</v>
      </c>
      <c r="J50" s="26">
        <f t="shared" si="19"/>
        <v>-1.7398068453726032E-2</v>
      </c>
      <c r="K50" s="26">
        <f t="shared" si="20"/>
        <v>0</v>
      </c>
      <c r="L50" s="72">
        <v>6654408.1900000004</v>
      </c>
      <c r="M50" s="78">
        <v>100</v>
      </c>
      <c r="N50" s="26">
        <f t="shared" si="21"/>
        <v>-7.118195662422647E-5</v>
      </c>
      <c r="O50" s="26">
        <f t="shared" si="22"/>
        <v>0</v>
      </c>
      <c r="P50" s="72">
        <v>6654054.0102985092</v>
      </c>
      <c r="Q50" s="78">
        <v>100</v>
      </c>
      <c r="R50" s="26">
        <f t="shared" si="23"/>
        <v>-5.322482351225572E-5</v>
      </c>
      <c r="S50" s="26">
        <f t="shared" si="24"/>
        <v>0</v>
      </c>
      <c r="T50" s="72">
        <v>6660417.6299999999</v>
      </c>
      <c r="U50" s="78">
        <v>100</v>
      </c>
      <c r="V50" s="26">
        <f t="shared" si="25"/>
        <v>9.5635227661839458E-4</v>
      </c>
      <c r="W50" s="26">
        <f t="shared" si="26"/>
        <v>0</v>
      </c>
      <c r="X50" s="72">
        <v>6660780.5700000003</v>
      </c>
      <c r="Y50" s="78">
        <v>100</v>
      </c>
      <c r="Z50" s="26">
        <f t="shared" si="27"/>
        <v>5.4492078449502543E-5</v>
      </c>
      <c r="AA50" s="26">
        <f t="shared" si="27"/>
        <v>0</v>
      </c>
      <c r="AB50" s="72">
        <v>6658082.2000000002</v>
      </c>
      <c r="AC50" s="78">
        <v>100</v>
      </c>
      <c r="AD50" s="26">
        <f t="shared" si="28"/>
        <v>-4.0511318030104565E-4</v>
      </c>
      <c r="AE50" s="26">
        <f t="shared" si="29"/>
        <v>0</v>
      </c>
      <c r="AF50" s="72">
        <v>6658444.9000000004</v>
      </c>
      <c r="AG50" s="78">
        <v>100</v>
      </c>
      <c r="AH50" s="26">
        <f t="shared" si="30"/>
        <v>5.44751460112923E-5</v>
      </c>
      <c r="AI50" s="26">
        <f t="shared" si="31"/>
        <v>0</v>
      </c>
      <c r="AJ50" s="27">
        <f t="shared" si="13"/>
        <v>-2.0990931775733885E-3</v>
      </c>
      <c r="AK50" s="27">
        <f t="shared" si="14"/>
        <v>0</v>
      </c>
      <c r="AL50" s="28">
        <f t="shared" si="15"/>
        <v>-1.6871986521964488E-2</v>
      </c>
      <c r="AM50" s="28">
        <f t="shared" si="16"/>
        <v>0</v>
      </c>
      <c r="AN50" s="29">
        <f t="shared" si="17"/>
        <v>6.1937831174059986E-3</v>
      </c>
      <c r="AO50" s="87">
        <f t="shared" si="18"/>
        <v>0</v>
      </c>
      <c r="AP50" s="33"/>
      <c r="AQ50" s="41"/>
      <c r="AR50" s="38"/>
      <c r="AS50" s="32"/>
      <c r="AT50" s="32"/>
    </row>
    <row r="51" spans="1:48">
      <c r="A51" s="235" t="s">
        <v>208</v>
      </c>
      <c r="B51" s="72">
        <v>1121441882.46</v>
      </c>
      <c r="C51" s="78">
        <v>100</v>
      </c>
      <c r="D51" s="72">
        <v>1089188765.9100001</v>
      </c>
      <c r="E51" s="78">
        <v>100</v>
      </c>
      <c r="F51" s="26">
        <f>((D51-B51)/B51)</f>
        <v>-2.8760399495022754E-2</v>
      </c>
      <c r="G51" s="26">
        <f>((E51-C51)/C51)</f>
        <v>0</v>
      </c>
      <c r="H51" s="72">
        <v>1087662983.5999999</v>
      </c>
      <c r="I51" s="78">
        <v>100</v>
      </c>
      <c r="J51" s="26">
        <f t="shared" si="19"/>
        <v>-1.4008428637486121E-3</v>
      </c>
      <c r="K51" s="26">
        <f t="shared" si="20"/>
        <v>0</v>
      </c>
      <c r="L51" s="72">
        <v>1056484169</v>
      </c>
      <c r="M51" s="78">
        <v>100</v>
      </c>
      <c r="N51" s="26">
        <f t="shared" si="21"/>
        <v>-2.8665878190322104E-2</v>
      </c>
      <c r="O51" s="26">
        <f t="shared" si="22"/>
        <v>0</v>
      </c>
      <c r="P51" s="72">
        <v>1114615209.3900001</v>
      </c>
      <c r="Q51" s="78">
        <v>100</v>
      </c>
      <c r="R51" s="26">
        <f t="shared" si="23"/>
        <v>5.5023105973299354E-2</v>
      </c>
      <c r="S51" s="26">
        <f t="shared" si="24"/>
        <v>0</v>
      </c>
      <c r="T51" s="72">
        <v>1181364837.26</v>
      </c>
      <c r="U51" s="78">
        <v>100</v>
      </c>
      <c r="V51" s="26">
        <f t="shared" si="25"/>
        <v>5.9885803914814892E-2</v>
      </c>
      <c r="W51" s="26">
        <f t="shared" si="26"/>
        <v>0</v>
      </c>
      <c r="X51" s="72">
        <v>1196617080.1199999</v>
      </c>
      <c r="Y51" s="78">
        <v>100</v>
      </c>
      <c r="Z51" s="26">
        <f t="shared" si="27"/>
        <v>1.2910696491843454E-2</v>
      </c>
      <c r="AA51" s="26">
        <f t="shared" si="27"/>
        <v>0</v>
      </c>
      <c r="AB51" s="72">
        <v>1188574936.27</v>
      </c>
      <c r="AC51" s="78">
        <v>100</v>
      </c>
      <c r="AD51" s="26">
        <f t="shared" si="28"/>
        <v>-6.720732959280021E-3</v>
      </c>
      <c r="AE51" s="26">
        <f t="shared" si="29"/>
        <v>0</v>
      </c>
      <c r="AF51" s="72">
        <v>1179758197.5</v>
      </c>
      <c r="AG51" s="78">
        <v>100</v>
      </c>
      <c r="AH51" s="26">
        <f t="shared" si="30"/>
        <v>-7.4179073619613546E-3</v>
      </c>
      <c r="AI51" s="26">
        <f t="shared" si="31"/>
        <v>0</v>
      </c>
      <c r="AJ51" s="27">
        <f t="shared" si="13"/>
        <v>6.856730688702857E-3</v>
      </c>
      <c r="AK51" s="27">
        <f t="shared" si="14"/>
        <v>0</v>
      </c>
      <c r="AL51" s="28">
        <f t="shared" si="15"/>
        <v>8.3153108464473172E-2</v>
      </c>
      <c r="AM51" s="28">
        <f t="shared" si="16"/>
        <v>0</v>
      </c>
      <c r="AN51" s="29">
        <f t="shared" si="17"/>
        <v>3.4133077490658512E-2</v>
      </c>
      <c r="AO51" s="87">
        <f t="shared" si="18"/>
        <v>0</v>
      </c>
      <c r="AP51" s="33"/>
      <c r="AQ51" s="42">
        <v>2266908745.4000001</v>
      </c>
      <c r="AR51" s="38">
        <v>1</v>
      </c>
      <c r="AS51" s="32" t="e">
        <f>(#REF!/AQ51)-1</f>
        <v>#REF!</v>
      </c>
      <c r="AT51" s="32" t="e">
        <f>(#REF!/AR51)-1</f>
        <v>#REF!</v>
      </c>
    </row>
    <row r="52" spans="1:48">
      <c r="A52" s="237" t="s">
        <v>47</v>
      </c>
      <c r="B52" s="84">
        <f>SUM(B23:B51)</f>
        <v>622913275884.20752</v>
      </c>
      <c r="C52" s="100"/>
      <c r="D52" s="84">
        <f>SUM(D23:D51)</f>
        <v>611539800293.32898</v>
      </c>
      <c r="E52" s="100"/>
      <c r="F52" s="26">
        <f>((D52-B52)/B52)</f>
        <v>-1.8258521741624817E-2</v>
      </c>
      <c r="G52" s="26"/>
      <c r="H52" s="84">
        <f>SUM(H23:H51)</f>
        <v>606807349619.41711</v>
      </c>
      <c r="I52" s="100"/>
      <c r="J52" s="26">
        <f>((H52-D52)/D52)</f>
        <v>-7.7385816452860716E-3</v>
      </c>
      <c r="K52" s="26"/>
      <c r="L52" s="84">
        <f>SUM(L23:L51)</f>
        <v>612176111572.45996</v>
      </c>
      <c r="M52" s="100"/>
      <c r="N52" s="26">
        <f>((L52-H52)/H52)</f>
        <v>8.8475559111307316E-3</v>
      </c>
      <c r="O52" s="26"/>
      <c r="P52" s="84">
        <f>SUM(P23:P51)</f>
        <v>609716601002.41772</v>
      </c>
      <c r="Q52" s="100"/>
      <c r="R52" s="26">
        <f>((P52-L52)/L52)</f>
        <v>-4.017651985348856E-3</v>
      </c>
      <c r="S52" s="26"/>
      <c r="T52" s="84">
        <f>SUM(T23:T51)</f>
        <v>609345211700.35559</v>
      </c>
      <c r="U52" s="100"/>
      <c r="V52" s="26">
        <f>((T52-P52)/P52)</f>
        <v>-6.0911791060230802E-4</v>
      </c>
      <c r="W52" s="26"/>
      <c r="X52" s="84">
        <f>SUM(X23:X51)</f>
        <v>612426859939.94983</v>
      </c>
      <c r="Y52" s="100"/>
      <c r="Z52" s="26">
        <f>((X52-T52)/T52)</f>
        <v>5.0573109961675276E-3</v>
      </c>
      <c r="AA52" s="26"/>
      <c r="AB52" s="84">
        <f>SUM(AB23:AB51)</f>
        <v>609635917973.14001</v>
      </c>
      <c r="AC52" s="100"/>
      <c r="AD52" s="26">
        <f>((AB52-X52)/X52)</f>
        <v>-4.5571841298460919E-3</v>
      </c>
      <c r="AE52" s="26"/>
      <c r="AF52" s="84">
        <f>SUM(AF23:AF51)</f>
        <v>601252172081.96912</v>
      </c>
      <c r="AG52" s="100"/>
      <c r="AH52" s="26">
        <f>((AF52-AB52)/AB52)</f>
        <v>-1.3752053716002145E-2</v>
      </c>
      <c r="AI52" s="26"/>
      <c r="AJ52" s="27">
        <f t="shared" si="13"/>
        <v>-4.3785305276765043E-3</v>
      </c>
      <c r="AK52" s="27"/>
      <c r="AL52" s="28">
        <f t="shared" si="15"/>
        <v>-1.6822499870695801E-2</v>
      </c>
      <c r="AM52" s="28"/>
      <c r="AN52" s="29">
        <f t="shared" si="17"/>
        <v>9.0249030563360703E-3</v>
      </c>
      <c r="AO52" s="87"/>
      <c r="AP52" s="33"/>
      <c r="AQ52" s="46">
        <f>SUM(AQ23:AQ51)</f>
        <v>132930613532.55411</v>
      </c>
      <c r="AR52" s="47"/>
      <c r="AS52" s="32" t="e">
        <f>(#REF!/AQ52)-1</f>
        <v>#REF!</v>
      </c>
      <c r="AT52" s="32" t="e">
        <f>(#REF!/AR52)-1</f>
        <v>#REF!</v>
      </c>
    </row>
    <row r="53" spans="1:48" s="134" customFormat="1" ht="8.25" customHeight="1">
      <c r="A53" s="237"/>
      <c r="B53" s="100"/>
      <c r="C53" s="100"/>
      <c r="D53" s="100"/>
      <c r="E53" s="100"/>
      <c r="F53" s="26"/>
      <c r="G53" s="26"/>
      <c r="H53" s="100"/>
      <c r="I53" s="100"/>
      <c r="J53" s="26"/>
      <c r="K53" s="26"/>
      <c r="L53" s="100"/>
      <c r="M53" s="100"/>
      <c r="N53" s="26"/>
      <c r="O53" s="26"/>
      <c r="P53" s="100"/>
      <c r="Q53" s="100"/>
      <c r="R53" s="26"/>
      <c r="S53" s="26"/>
      <c r="T53" s="100"/>
      <c r="U53" s="100"/>
      <c r="V53" s="26"/>
      <c r="W53" s="26"/>
      <c r="X53" s="100"/>
      <c r="Y53" s="100"/>
      <c r="Z53" s="26"/>
      <c r="AA53" s="26"/>
      <c r="AB53" s="100"/>
      <c r="AC53" s="100"/>
      <c r="AD53" s="26"/>
      <c r="AE53" s="26"/>
      <c r="AF53" s="100"/>
      <c r="AG53" s="100"/>
      <c r="AH53" s="26"/>
      <c r="AI53" s="26"/>
      <c r="AJ53" s="27"/>
      <c r="AK53" s="27"/>
      <c r="AL53" s="28"/>
      <c r="AM53" s="28"/>
      <c r="AN53" s="29"/>
      <c r="AO53" s="87"/>
      <c r="AP53" s="33"/>
      <c r="AQ53" s="46"/>
      <c r="AR53" s="47"/>
      <c r="AS53" s="32"/>
      <c r="AT53" s="32"/>
    </row>
    <row r="54" spans="1:48">
      <c r="A54" s="238" t="s">
        <v>215</v>
      </c>
      <c r="B54" s="100"/>
      <c r="C54" s="100"/>
      <c r="D54" s="100"/>
      <c r="E54" s="100"/>
      <c r="F54" s="26"/>
      <c r="G54" s="26"/>
      <c r="H54" s="100"/>
      <c r="I54" s="100"/>
      <c r="J54" s="26"/>
      <c r="K54" s="26"/>
      <c r="L54" s="100"/>
      <c r="M54" s="100"/>
      <c r="N54" s="26"/>
      <c r="O54" s="26"/>
      <c r="P54" s="100"/>
      <c r="Q54" s="100"/>
      <c r="R54" s="26"/>
      <c r="S54" s="26"/>
      <c r="T54" s="100"/>
      <c r="U54" s="100"/>
      <c r="V54" s="26"/>
      <c r="W54" s="26"/>
      <c r="X54" s="100"/>
      <c r="Y54" s="100"/>
      <c r="Z54" s="26"/>
      <c r="AA54" s="26"/>
      <c r="AB54" s="100"/>
      <c r="AC54" s="100"/>
      <c r="AD54" s="26"/>
      <c r="AE54" s="26"/>
      <c r="AF54" s="100"/>
      <c r="AG54" s="100"/>
      <c r="AH54" s="26"/>
      <c r="AI54" s="26"/>
      <c r="AJ54" s="27"/>
      <c r="AK54" s="27"/>
      <c r="AL54" s="28"/>
      <c r="AM54" s="28"/>
      <c r="AN54" s="29"/>
      <c r="AO54" s="87"/>
      <c r="AP54" s="33"/>
      <c r="AQ54" s="43"/>
      <c r="AR54" s="16"/>
      <c r="AS54" s="32" t="e">
        <f>(#REF!/AQ54)-1</f>
        <v>#REF!</v>
      </c>
      <c r="AT54" s="32" t="e">
        <f>(#REF!/AR54)-1</f>
        <v>#REF!</v>
      </c>
    </row>
    <row r="55" spans="1:48">
      <c r="A55" s="235" t="s">
        <v>21</v>
      </c>
      <c r="B55" s="80">
        <v>68892674672.720001</v>
      </c>
      <c r="C55" s="81">
        <v>237.94</v>
      </c>
      <c r="D55" s="80">
        <v>67621841296.870003</v>
      </c>
      <c r="E55" s="81">
        <v>238.1</v>
      </c>
      <c r="F55" s="26">
        <f>((D55-B55)/B55)</f>
        <v>-1.844656753257427E-2</v>
      </c>
      <c r="G55" s="26">
        <f>((E55-C55)/C55)</f>
        <v>6.7243842985625197E-4</v>
      </c>
      <c r="H55" s="80">
        <v>66773714843.239998</v>
      </c>
      <c r="I55" s="81">
        <v>238.26</v>
      </c>
      <c r="J55" s="26">
        <f t="shared" ref="J55:J84" si="32">((H55-D55)/D55)</f>
        <v>-1.2542196979029347E-2</v>
      </c>
      <c r="K55" s="26">
        <f t="shared" ref="K55:K83" si="33">((I55-E55)/E55)</f>
        <v>6.7198656026878033E-4</v>
      </c>
      <c r="L55" s="80">
        <v>66684002170.870003</v>
      </c>
      <c r="M55" s="81">
        <v>238.36</v>
      </c>
      <c r="N55" s="26">
        <f t="shared" ref="N55:N84" si="34">((L55-H55)/H55)</f>
        <v>-1.3435327445927984E-3</v>
      </c>
      <c r="O55" s="26">
        <f t="shared" ref="O55:O83" si="35">((M55-I55)/I55)</f>
        <v>4.1970956098389463E-4</v>
      </c>
      <c r="P55" s="80">
        <v>65647507719.129997</v>
      </c>
      <c r="Q55" s="81">
        <v>238.49</v>
      </c>
      <c r="R55" s="26">
        <f t="shared" ref="R55:R84" si="36">((P55-L55)/L55)</f>
        <v>-1.5543374992462344E-2</v>
      </c>
      <c r="S55" s="26">
        <f t="shared" ref="S55:S83" si="37">((Q55-M55)/M55)</f>
        <v>5.4539352240306864E-4</v>
      </c>
      <c r="T55" s="80">
        <v>65759670962.550003</v>
      </c>
      <c r="U55" s="81">
        <v>238.62</v>
      </c>
      <c r="V55" s="26">
        <f t="shared" ref="V55:V84" si="38">((T55-P55)/P55)</f>
        <v>1.708568189669764E-3</v>
      </c>
      <c r="W55" s="26">
        <f t="shared" ref="W55:W83" si="39">((U55-Q55)/Q55)</f>
        <v>5.4509623044989497E-4</v>
      </c>
      <c r="X55" s="80">
        <v>65664971352.150002</v>
      </c>
      <c r="Y55" s="81">
        <v>238.75</v>
      </c>
      <c r="Z55" s="26">
        <f t="shared" ref="Z55:AA84" si="40">((X55-T55)/T55)</f>
        <v>-1.4400864392088086E-3</v>
      </c>
      <c r="AA55" s="26">
        <f t="shared" si="40"/>
        <v>5.4479926242559493E-4</v>
      </c>
      <c r="AB55" s="80">
        <v>64820147827.57</v>
      </c>
      <c r="AC55" s="81">
        <v>238.9</v>
      </c>
      <c r="AD55" s="26">
        <f t="shared" ref="AD55:AD84" si="41">((AB55-X55)/X55)</f>
        <v>-1.2865665014142135E-2</v>
      </c>
      <c r="AE55" s="26">
        <f t="shared" ref="AE55:AE83" si="42">((AC55-Y55)/Y55)</f>
        <v>6.2827225130892433E-4</v>
      </c>
      <c r="AF55" s="80">
        <v>64545339011.790001</v>
      </c>
      <c r="AG55" s="81">
        <v>239.05</v>
      </c>
      <c r="AH55" s="26">
        <f t="shared" ref="AH55:AH84" si="43">((AF55-AB55)/AB55)</f>
        <v>-4.239558609323537E-3</v>
      </c>
      <c r="AI55" s="26">
        <f t="shared" ref="AI55:AI83" si="44">((AG55-AC55)/AC55)</f>
        <v>6.2787777312685506E-4</v>
      </c>
      <c r="AJ55" s="27">
        <f t="shared" si="13"/>
        <v>-8.0890517652079334E-3</v>
      </c>
      <c r="AK55" s="27">
        <f t="shared" si="14"/>
        <v>5.8194669885290812E-4</v>
      </c>
      <c r="AL55" s="28">
        <f t="shared" si="15"/>
        <v>-4.549568935240459E-2</v>
      </c>
      <c r="AM55" s="28">
        <f t="shared" si="16"/>
        <v>3.9899202015960394E-3</v>
      </c>
      <c r="AN55" s="29">
        <f t="shared" si="17"/>
        <v>7.6159074609299469E-3</v>
      </c>
      <c r="AO55" s="87">
        <f t="shared" si="18"/>
        <v>8.5311666498475791E-5</v>
      </c>
      <c r="AP55" s="33"/>
      <c r="AQ55" s="31">
        <v>1092437778.4100001</v>
      </c>
      <c r="AR55" s="35">
        <v>143.21</v>
      </c>
      <c r="AS55" s="32" t="e">
        <f>(#REF!/AQ55)-1</f>
        <v>#REF!</v>
      </c>
      <c r="AT55" s="32" t="e">
        <f>(#REF!/AR55)-1</f>
        <v>#REF!</v>
      </c>
    </row>
    <row r="56" spans="1:48">
      <c r="A56" s="235" t="s">
        <v>22</v>
      </c>
      <c r="B56" s="80">
        <v>1386953984.1800001</v>
      </c>
      <c r="C56" s="81">
        <v>319.07600000000002</v>
      </c>
      <c r="D56" s="80">
        <v>1389358125.6199999</v>
      </c>
      <c r="E56" s="81">
        <v>319.62909999999999</v>
      </c>
      <c r="F56" s="26">
        <f>((D56-B56)/B56)</f>
        <v>1.7333966861353398E-3</v>
      </c>
      <c r="G56" s="26">
        <f>((E56-C56)/C56)</f>
        <v>1.7334428161314927E-3</v>
      </c>
      <c r="H56" s="80">
        <v>1369524926.8699999</v>
      </c>
      <c r="I56" s="81">
        <v>318.58440000000002</v>
      </c>
      <c r="J56" s="26">
        <f t="shared" si="32"/>
        <v>-1.427508025776252E-2</v>
      </c>
      <c r="K56" s="26">
        <f t="shared" si="33"/>
        <v>-3.268475867810464E-3</v>
      </c>
      <c r="L56" s="80">
        <v>1371968427.8900001</v>
      </c>
      <c r="M56" s="81">
        <v>319.15280000000001</v>
      </c>
      <c r="N56" s="26">
        <f t="shared" si="34"/>
        <v>1.7841960902345556E-3</v>
      </c>
      <c r="O56" s="26">
        <f t="shared" si="35"/>
        <v>1.7841426008304137E-3</v>
      </c>
      <c r="P56" s="80">
        <v>1374587345.6700001</v>
      </c>
      <c r="Q56" s="81">
        <v>319.73869999999999</v>
      </c>
      <c r="R56" s="26">
        <f t="shared" si="36"/>
        <v>1.9088761277310877E-3</v>
      </c>
      <c r="S56" s="26">
        <f t="shared" si="37"/>
        <v>1.8357977746082158E-3</v>
      </c>
      <c r="T56" s="80">
        <v>1376855942.45</v>
      </c>
      <c r="U56" s="81">
        <v>320.26639999999998</v>
      </c>
      <c r="V56" s="26">
        <f t="shared" si="38"/>
        <v>1.6503838676720933E-3</v>
      </c>
      <c r="W56" s="26">
        <f t="shared" si="39"/>
        <v>1.6504101630487071E-3</v>
      </c>
      <c r="X56" s="80">
        <v>1379035734.6600001</v>
      </c>
      <c r="Y56" s="81">
        <v>320.77339999999998</v>
      </c>
      <c r="Z56" s="26">
        <f t="shared" si="40"/>
        <v>1.5831665047842843E-3</v>
      </c>
      <c r="AA56" s="26">
        <f t="shared" si="40"/>
        <v>1.5830571049601364E-3</v>
      </c>
      <c r="AB56" s="80">
        <v>1368025694.24</v>
      </c>
      <c r="AC56" s="81">
        <v>318.2124</v>
      </c>
      <c r="AD56" s="26">
        <f t="shared" si="41"/>
        <v>-7.9838688318795391E-3</v>
      </c>
      <c r="AE56" s="26">
        <f t="shared" si="42"/>
        <v>-7.9838290830847539E-3</v>
      </c>
      <c r="AF56" s="80">
        <v>1370543721.3499999</v>
      </c>
      <c r="AG56" s="81">
        <v>318.79809999999998</v>
      </c>
      <c r="AH56" s="26">
        <f t="shared" si="43"/>
        <v>1.8406285207960022E-3</v>
      </c>
      <c r="AI56" s="26">
        <f t="shared" si="44"/>
        <v>1.8405945211436587E-3</v>
      </c>
      <c r="AJ56" s="27">
        <f t="shared" si="13"/>
        <v>-1.4697876615360872E-3</v>
      </c>
      <c r="AK56" s="27">
        <f t="shared" si="14"/>
        <v>-1.0310749627157414E-4</v>
      </c>
      <c r="AL56" s="28">
        <f t="shared" si="15"/>
        <v>-1.3541795972585591E-2</v>
      </c>
      <c r="AM56" s="28">
        <f t="shared" si="16"/>
        <v>-2.5998884331871449E-3</v>
      </c>
      <c r="AN56" s="29">
        <f t="shared" si="17"/>
        <v>6.1954798730922116E-3</v>
      </c>
      <c r="AO56" s="87">
        <f t="shared" si="18"/>
        <v>3.6354458571394303E-3</v>
      </c>
      <c r="AP56" s="33"/>
      <c r="AQ56" s="34">
        <v>1186217562.8099999</v>
      </c>
      <c r="AR56" s="38">
        <v>212.98</v>
      </c>
      <c r="AS56" s="32" t="e">
        <f>(#REF!/AQ56)-1</f>
        <v>#REF!</v>
      </c>
      <c r="AT56" s="32" t="e">
        <f>(#REF!/AR56)-1</f>
        <v>#REF!</v>
      </c>
      <c r="AU56" s="94"/>
      <c r="AV56" s="94"/>
    </row>
    <row r="57" spans="1:48">
      <c r="A57" s="235" t="s">
        <v>238</v>
      </c>
      <c r="B57" s="80">
        <v>53677160047.760002</v>
      </c>
      <c r="C57" s="80">
        <v>1438.05</v>
      </c>
      <c r="D57" s="80">
        <v>55294577877.660004</v>
      </c>
      <c r="E57" s="80">
        <v>1441.09</v>
      </c>
      <c r="F57" s="26">
        <f>((D57-B57)/B57)</f>
        <v>3.0132328693635829E-2</v>
      </c>
      <c r="G57" s="26">
        <f>((E57-C57)/C57)</f>
        <v>2.1139737839435094E-3</v>
      </c>
      <c r="H57" s="80">
        <v>58070422958.540001</v>
      </c>
      <c r="I57" s="80">
        <v>1444.4</v>
      </c>
      <c r="J57" s="26">
        <f t="shared" si="32"/>
        <v>5.0201035751129011E-2</v>
      </c>
      <c r="K57" s="26">
        <f t="shared" si="33"/>
        <v>2.2968725062280449E-3</v>
      </c>
      <c r="L57" s="80">
        <v>59891939285.5</v>
      </c>
      <c r="M57" s="80">
        <v>1447.4</v>
      </c>
      <c r="N57" s="26">
        <f t="shared" si="34"/>
        <v>3.1367368001787937E-2</v>
      </c>
      <c r="O57" s="26">
        <f t="shared" si="35"/>
        <v>2.0769869842148987E-3</v>
      </c>
      <c r="P57" s="80">
        <v>61280786051.019997</v>
      </c>
      <c r="Q57" s="80">
        <v>1450.11</v>
      </c>
      <c r="R57" s="26">
        <f t="shared" si="36"/>
        <v>2.3189210135599003E-2</v>
      </c>
      <c r="S57" s="26">
        <f t="shared" si="37"/>
        <v>1.8723227856845439E-3</v>
      </c>
      <c r="T57" s="80">
        <v>61518270035.989998</v>
      </c>
      <c r="U57" s="80">
        <v>1452.68</v>
      </c>
      <c r="V57" s="26">
        <f t="shared" si="38"/>
        <v>3.8753416898451875E-3</v>
      </c>
      <c r="W57" s="26">
        <f t="shared" si="39"/>
        <v>1.7722793443257158E-3</v>
      </c>
      <c r="X57" s="80">
        <v>63775135650.519997</v>
      </c>
      <c r="Y57" s="80">
        <v>1455.45</v>
      </c>
      <c r="Z57" s="26">
        <f t="shared" si="40"/>
        <v>3.6686103383753575E-2</v>
      </c>
      <c r="AA57" s="26">
        <f t="shared" si="40"/>
        <v>1.906820497287759E-3</v>
      </c>
      <c r="AB57" s="80">
        <v>65187465853.209999</v>
      </c>
      <c r="AC57" s="80">
        <v>1458.22</v>
      </c>
      <c r="AD57" s="26">
        <f t="shared" si="41"/>
        <v>2.214546763850728E-2</v>
      </c>
      <c r="AE57" s="26">
        <f t="shared" si="42"/>
        <v>1.903191452815268E-3</v>
      </c>
      <c r="AF57" s="80">
        <v>65380453295.040001</v>
      </c>
      <c r="AG57" s="80">
        <v>1460.71</v>
      </c>
      <c r="AH57" s="26">
        <f t="shared" si="43"/>
        <v>2.9604992202730126E-3</v>
      </c>
      <c r="AI57" s="26">
        <f t="shared" si="44"/>
        <v>1.7075612733332482E-3</v>
      </c>
      <c r="AJ57" s="27">
        <f t="shared" si="13"/>
        <v>2.5069669314316353E-2</v>
      </c>
      <c r="AK57" s="27">
        <f t="shared" si="14"/>
        <v>1.9562510784791234E-3</v>
      </c>
      <c r="AL57" s="28">
        <f t="shared" si="15"/>
        <v>0.18240261169359376</v>
      </c>
      <c r="AM57" s="28">
        <f t="shared" si="16"/>
        <v>1.3614694432686453E-2</v>
      </c>
      <c r="AN57" s="29">
        <f t="shared" si="17"/>
        <v>1.5954939477364358E-2</v>
      </c>
      <c r="AO57" s="87">
        <f t="shared" si="18"/>
        <v>1.9400716132193967E-4</v>
      </c>
      <c r="AP57" s="33"/>
      <c r="AQ57" s="34">
        <v>4662655514.79</v>
      </c>
      <c r="AR57" s="38">
        <v>1067.58</v>
      </c>
      <c r="AS57" s="32" t="e">
        <f>(#REF!/AQ57)-1</f>
        <v>#REF!</v>
      </c>
      <c r="AT57" s="32" t="e">
        <f>(#REF!/AR57)-1</f>
        <v>#REF!</v>
      </c>
    </row>
    <row r="58" spans="1:48" s="128" customFormat="1">
      <c r="A58" s="235" t="s">
        <v>190</v>
      </c>
      <c r="B58" s="80">
        <v>635119671.44000006</v>
      </c>
      <c r="C58" s="80">
        <v>1.0306999999999999</v>
      </c>
      <c r="D58" s="80">
        <v>636243842.89999998</v>
      </c>
      <c r="E58" s="80">
        <v>1.0325</v>
      </c>
      <c r="F58" s="26">
        <f>((D58-B58)/B58)</f>
        <v>1.770015180684133E-3</v>
      </c>
      <c r="G58" s="26">
        <f>((E58-C58)/C58)</f>
        <v>1.7463859512952594E-3</v>
      </c>
      <c r="H58" s="80">
        <v>636003521.47000003</v>
      </c>
      <c r="I58" s="80">
        <v>1.0347999999999999</v>
      </c>
      <c r="J58" s="26">
        <f t="shared" si="32"/>
        <v>-3.7771906586091627E-4</v>
      </c>
      <c r="K58" s="26">
        <f t="shared" si="33"/>
        <v>2.227602905568977E-3</v>
      </c>
      <c r="L58" s="80">
        <v>636003521.47000003</v>
      </c>
      <c r="M58" s="351">
        <v>1.0347999999999999</v>
      </c>
      <c r="N58" s="26">
        <f t="shared" si="34"/>
        <v>0</v>
      </c>
      <c r="O58" s="26">
        <f t="shared" si="35"/>
        <v>0</v>
      </c>
      <c r="P58" s="80">
        <v>638133139.47000003</v>
      </c>
      <c r="Q58" s="351">
        <v>1.0383</v>
      </c>
      <c r="R58" s="26">
        <f t="shared" si="36"/>
        <v>3.3484374348711102E-3</v>
      </c>
      <c r="S58" s="26">
        <f t="shared" si="37"/>
        <v>3.382296095863992E-3</v>
      </c>
      <c r="T58" s="80">
        <v>639206518.88999999</v>
      </c>
      <c r="U58" s="351">
        <v>1.0401</v>
      </c>
      <c r="V58" s="26">
        <f t="shared" si="38"/>
        <v>1.6820618670446261E-3</v>
      </c>
      <c r="W58" s="26">
        <f t="shared" si="39"/>
        <v>1.7336030049118982E-3</v>
      </c>
      <c r="X58" s="80">
        <v>639459531.98000002</v>
      </c>
      <c r="Y58" s="351">
        <v>1.04</v>
      </c>
      <c r="Z58" s="26">
        <f t="shared" si="40"/>
        <v>3.958237009838349E-4</v>
      </c>
      <c r="AA58" s="26">
        <f t="shared" si="40"/>
        <v>-9.6144601480616269E-5</v>
      </c>
      <c r="AB58" s="80">
        <v>640866572.73000002</v>
      </c>
      <c r="AC58" s="351">
        <v>1.0441</v>
      </c>
      <c r="AD58" s="26">
        <f t="shared" si="41"/>
        <v>2.2003593341447087E-3</v>
      </c>
      <c r="AE58" s="26">
        <f t="shared" si="42"/>
        <v>3.9423076923076851E-3</v>
      </c>
      <c r="AF58" s="80">
        <v>641632569.45000005</v>
      </c>
      <c r="AG58" s="351">
        <v>1.0452999999999999</v>
      </c>
      <c r="AH58" s="26">
        <f t="shared" si="43"/>
        <v>1.1952514807208497E-3</v>
      </c>
      <c r="AI58" s="26">
        <f t="shared" si="44"/>
        <v>1.1493151996933894E-3</v>
      </c>
      <c r="AJ58" s="27">
        <f t="shared" si="13"/>
        <v>1.2767787415735434E-3</v>
      </c>
      <c r="AK58" s="27">
        <f t="shared" si="14"/>
        <v>1.7606707810200733E-3</v>
      </c>
      <c r="AL58" s="28">
        <f t="shared" si="15"/>
        <v>8.4695932387152881E-3</v>
      </c>
      <c r="AM58" s="28">
        <f t="shared" si="16"/>
        <v>1.2397094430992661E-2</v>
      </c>
      <c r="AN58" s="29">
        <f t="shared" si="17"/>
        <v>1.2365021446858935E-3</v>
      </c>
      <c r="AO58" s="87">
        <f t="shared" si="18"/>
        <v>1.4407166478072615E-3</v>
      </c>
      <c r="AP58" s="33"/>
      <c r="AQ58" s="34"/>
      <c r="AR58" s="34"/>
      <c r="AS58" s="32"/>
      <c r="AT58" s="32"/>
    </row>
    <row r="59" spans="1:48">
      <c r="A59" s="236" t="s">
        <v>23</v>
      </c>
      <c r="B59" s="80">
        <v>2881475155.3699999</v>
      </c>
      <c r="C59" s="80">
        <v>3528.85</v>
      </c>
      <c r="D59" s="80">
        <v>2884972436</v>
      </c>
      <c r="E59" s="80">
        <v>3533.64</v>
      </c>
      <c r="F59" s="26">
        <f>((D59-B59)/B59)</f>
        <v>1.2137118806950259E-3</v>
      </c>
      <c r="G59" s="26">
        <f>((E59-C59)/C59)</f>
        <v>1.3573827167490723E-3</v>
      </c>
      <c r="H59" s="80">
        <v>2890826150.75</v>
      </c>
      <c r="I59" s="80">
        <v>3537.83</v>
      </c>
      <c r="J59" s="26">
        <f t="shared" si="32"/>
        <v>2.0290366302827302E-3</v>
      </c>
      <c r="K59" s="26">
        <f t="shared" si="33"/>
        <v>1.1857461427876225E-3</v>
      </c>
      <c r="L59" s="80">
        <v>2893572044.29</v>
      </c>
      <c r="M59" s="80">
        <v>3543.07</v>
      </c>
      <c r="N59" s="26">
        <f t="shared" si="34"/>
        <v>9.4986463965934559E-4</v>
      </c>
      <c r="O59" s="26">
        <f t="shared" si="35"/>
        <v>1.4811339154227978E-3</v>
      </c>
      <c r="P59" s="80">
        <v>2898673864.4499998</v>
      </c>
      <c r="Q59" s="80">
        <v>3547.63</v>
      </c>
      <c r="R59" s="26">
        <f t="shared" si="36"/>
        <v>1.7631564315350194E-3</v>
      </c>
      <c r="S59" s="26">
        <f t="shared" si="37"/>
        <v>1.2870194492346878E-3</v>
      </c>
      <c r="T59" s="80">
        <v>2901913847.6199999</v>
      </c>
      <c r="U59" s="80">
        <v>3551.4054688907195</v>
      </c>
      <c r="V59" s="26">
        <f t="shared" si="38"/>
        <v>1.1177467081536739E-3</v>
      </c>
      <c r="W59" s="26">
        <f t="shared" si="39"/>
        <v>1.0642228447496967E-3</v>
      </c>
      <c r="X59" s="80">
        <v>2901223183.6599998</v>
      </c>
      <c r="Y59" s="80">
        <v>3555.64</v>
      </c>
      <c r="Z59" s="26">
        <f t="shared" si="40"/>
        <v>-2.380029167876521E-4</v>
      </c>
      <c r="AA59" s="26">
        <f t="shared" si="40"/>
        <v>1.1923536037700172E-3</v>
      </c>
      <c r="AB59" s="80">
        <v>2902151499.4699998</v>
      </c>
      <c r="AC59" s="80">
        <v>3559.94</v>
      </c>
      <c r="AD59" s="26">
        <f t="shared" si="41"/>
        <v>3.1997393900211368E-4</v>
      </c>
      <c r="AE59" s="26">
        <f t="shared" si="42"/>
        <v>1.209346278025948E-3</v>
      </c>
      <c r="AF59" s="80">
        <v>2903708527.77</v>
      </c>
      <c r="AG59" s="80">
        <v>3564.24</v>
      </c>
      <c r="AH59" s="26">
        <f t="shared" si="43"/>
        <v>5.3650827680241377E-4</v>
      </c>
      <c r="AI59" s="26">
        <f t="shared" si="44"/>
        <v>1.2078855261604766E-3</v>
      </c>
      <c r="AJ59" s="27">
        <f t="shared" si="13"/>
        <v>9.6149944866783378E-4</v>
      </c>
      <c r="AK59" s="27">
        <f t="shared" si="14"/>
        <v>1.24813630961254E-3</v>
      </c>
      <c r="AL59" s="28">
        <f t="shared" si="15"/>
        <v>6.4943746207771326E-3</v>
      </c>
      <c r="AM59" s="28">
        <f t="shared" si="16"/>
        <v>8.6596257683295152E-3</v>
      </c>
      <c r="AN59" s="29">
        <f t="shared" si="17"/>
        <v>7.4655663248058678E-4</v>
      </c>
      <c r="AO59" s="87">
        <f t="shared" si="18"/>
        <v>1.263146627597882E-4</v>
      </c>
      <c r="AP59" s="33"/>
      <c r="AQ59" s="48">
        <v>1198249163.9190199</v>
      </c>
      <c r="AR59" s="48">
        <v>1987.7461478934799</v>
      </c>
      <c r="AS59" s="32" t="e">
        <f>(#REF!/AQ59)-1</f>
        <v>#REF!</v>
      </c>
      <c r="AT59" s="32" t="e">
        <f>(#REF!/AR59)-1</f>
        <v>#REF!</v>
      </c>
    </row>
    <row r="60" spans="1:48">
      <c r="A60" s="235" t="s">
        <v>171</v>
      </c>
      <c r="B60" s="80">
        <v>127214537873.72</v>
      </c>
      <c r="C60" s="80">
        <v>1.9964999999999999</v>
      </c>
      <c r="D60" s="80">
        <v>130374210941.3</v>
      </c>
      <c r="E60" s="80">
        <v>1.9982</v>
      </c>
      <c r="F60" s="26">
        <f>((D60-B60)/B60)</f>
        <v>2.483735837421713E-2</v>
      </c>
      <c r="G60" s="26">
        <f>((E60-C60)/C60)</f>
        <v>8.5149010768847228E-4</v>
      </c>
      <c r="H60" s="80">
        <v>127447781665.53</v>
      </c>
      <c r="I60" s="80">
        <v>2.0002</v>
      </c>
      <c r="J60" s="26">
        <f t="shared" si="32"/>
        <v>-2.2446381494018067E-2</v>
      </c>
      <c r="K60" s="26">
        <f t="shared" si="33"/>
        <v>1.0009008107296575E-3</v>
      </c>
      <c r="L60" s="80">
        <v>127158742290.64</v>
      </c>
      <c r="M60" s="80">
        <v>2.0024000000000002</v>
      </c>
      <c r="N60" s="26">
        <f t="shared" si="34"/>
        <v>-2.2679043221681596E-3</v>
      </c>
      <c r="O60" s="26">
        <f t="shared" si="35"/>
        <v>1.099890010999001E-3</v>
      </c>
      <c r="P60" s="80">
        <v>130428569115.61</v>
      </c>
      <c r="Q60" s="80">
        <v>2.0045999999999999</v>
      </c>
      <c r="R60" s="26">
        <f t="shared" si="36"/>
        <v>2.5714526316219229E-2</v>
      </c>
      <c r="S60" s="26">
        <f t="shared" si="37"/>
        <v>1.0986815821013571E-3</v>
      </c>
      <c r="T60" s="80">
        <v>125644146522.12</v>
      </c>
      <c r="U60" s="80">
        <v>2.0066999999999999</v>
      </c>
      <c r="V60" s="26">
        <f t="shared" si="38"/>
        <v>-3.6682320644406997E-2</v>
      </c>
      <c r="W60" s="26">
        <f t="shared" si="39"/>
        <v>1.0475905417539613E-3</v>
      </c>
      <c r="X60" s="80">
        <v>120888823889.33</v>
      </c>
      <c r="Y60" s="80">
        <v>2.0089000000000001</v>
      </c>
      <c r="Z60" s="26">
        <f t="shared" si="40"/>
        <v>-3.784754614058209E-2</v>
      </c>
      <c r="AA60" s="26">
        <f t="shared" si="40"/>
        <v>1.0963273035332645E-3</v>
      </c>
      <c r="AB60" s="80">
        <v>118598011352.31</v>
      </c>
      <c r="AC60" s="80">
        <v>2.0114000000000001</v>
      </c>
      <c r="AD60" s="26">
        <f t="shared" si="41"/>
        <v>-1.8949746248810996E-2</v>
      </c>
      <c r="AE60" s="26">
        <f t="shared" si="42"/>
        <v>1.2444621434615692E-3</v>
      </c>
      <c r="AF60" s="80">
        <v>107138694811.52</v>
      </c>
      <c r="AG60" s="80">
        <v>1.8849</v>
      </c>
      <c r="AH60" s="26">
        <f t="shared" si="43"/>
        <v>-9.6623176140354344E-2</v>
      </c>
      <c r="AI60" s="26">
        <f t="shared" si="44"/>
        <v>-6.2891518345431066E-2</v>
      </c>
      <c r="AJ60" s="27">
        <f t="shared" si="13"/>
        <v>-2.0533148787488038E-2</v>
      </c>
      <c r="AK60" s="27">
        <f t="shared" si="14"/>
        <v>-6.9315219806454732E-3</v>
      </c>
      <c r="AL60" s="28">
        <f t="shared" si="15"/>
        <v>-0.17822172009341336</v>
      </c>
      <c r="AM60" s="28">
        <f t="shared" si="16"/>
        <v>-5.6701030927835031E-2</v>
      </c>
      <c r="AN60" s="29">
        <f t="shared" si="17"/>
        <v>3.9437823615878852E-2</v>
      </c>
      <c r="AO60" s="87">
        <f t="shared" si="18"/>
        <v>2.2611523189566201E-2</v>
      </c>
      <c r="AP60" s="33"/>
      <c r="AQ60" s="31">
        <v>609639394.97000003</v>
      </c>
      <c r="AR60" s="35">
        <v>1.1629</v>
      </c>
      <c r="AS60" s="32" t="e">
        <f>(#REF!/AQ60)-1</f>
        <v>#REF!</v>
      </c>
      <c r="AT60" s="32" t="e">
        <f>(#REF!/AR60)-1</f>
        <v>#REF!</v>
      </c>
    </row>
    <row r="61" spans="1:48">
      <c r="A61" s="235" t="s">
        <v>55</v>
      </c>
      <c r="B61" s="80">
        <v>10121661947.790001</v>
      </c>
      <c r="C61" s="81">
        <v>1</v>
      </c>
      <c r="D61" s="80">
        <v>10139901931.99</v>
      </c>
      <c r="E61" s="81">
        <v>1</v>
      </c>
      <c r="F61" s="26">
        <f>((D61-B61)/B61)</f>
        <v>1.8020740362684644E-3</v>
      </c>
      <c r="G61" s="26">
        <f>((E61-C61)/C61)</f>
        <v>0</v>
      </c>
      <c r="H61" s="80">
        <v>10134574072.41</v>
      </c>
      <c r="I61" s="81">
        <v>1</v>
      </c>
      <c r="J61" s="26">
        <f t="shared" si="32"/>
        <v>-5.2543502054899142E-4</v>
      </c>
      <c r="K61" s="26">
        <f t="shared" si="33"/>
        <v>0</v>
      </c>
      <c r="L61" s="80">
        <v>10076951729.469999</v>
      </c>
      <c r="M61" s="81">
        <v>1</v>
      </c>
      <c r="N61" s="26">
        <f t="shared" si="34"/>
        <v>-5.6857192545337974E-3</v>
      </c>
      <c r="O61" s="26">
        <f t="shared" si="35"/>
        <v>0</v>
      </c>
      <c r="P61" s="80">
        <v>10093335349.85</v>
      </c>
      <c r="Q61" s="81">
        <v>1</v>
      </c>
      <c r="R61" s="26">
        <f t="shared" si="36"/>
        <v>1.6258508346415161E-3</v>
      </c>
      <c r="S61" s="26">
        <f t="shared" si="37"/>
        <v>0</v>
      </c>
      <c r="T61" s="80">
        <v>10041355935.09</v>
      </c>
      <c r="U61" s="81">
        <v>1</v>
      </c>
      <c r="V61" s="26">
        <f t="shared" si="38"/>
        <v>-5.1498749380969201E-3</v>
      </c>
      <c r="W61" s="26">
        <f t="shared" si="39"/>
        <v>0</v>
      </c>
      <c r="X61" s="80">
        <v>10022716106.74</v>
      </c>
      <c r="Y61" s="81">
        <v>1</v>
      </c>
      <c r="Z61" s="26">
        <f t="shared" si="40"/>
        <v>-1.8563059083348103E-3</v>
      </c>
      <c r="AA61" s="26">
        <f t="shared" si="40"/>
        <v>0</v>
      </c>
      <c r="AB61" s="80">
        <v>9970242512.6800003</v>
      </c>
      <c r="AC61" s="81">
        <v>1</v>
      </c>
      <c r="AD61" s="26">
        <f t="shared" si="41"/>
        <v>-5.2354664644958292E-3</v>
      </c>
      <c r="AE61" s="26">
        <f t="shared" si="42"/>
        <v>0</v>
      </c>
      <c r="AF61" s="80">
        <v>9970662296.7900009</v>
      </c>
      <c r="AG61" s="81">
        <v>1</v>
      </c>
      <c r="AH61" s="26">
        <f t="shared" si="43"/>
        <v>4.210370103502853E-5</v>
      </c>
      <c r="AI61" s="26">
        <f t="shared" si="44"/>
        <v>0</v>
      </c>
      <c r="AJ61" s="27">
        <f t="shared" si="13"/>
        <v>-1.8728466267581673E-3</v>
      </c>
      <c r="AK61" s="27">
        <f t="shared" si="14"/>
        <v>0</v>
      </c>
      <c r="AL61" s="28">
        <f t="shared" si="15"/>
        <v>-1.6690460749533585E-2</v>
      </c>
      <c r="AM61" s="28">
        <f t="shared" si="16"/>
        <v>0</v>
      </c>
      <c r="AN61" s="29">
        <f t="shared" si="17"/>
        <v>3.1124835420764259E-3</v>
      </c>
      <c r="AO61" s="87">
        <f t="shared" si="18"/>
        <v>0</v>
      </c>
      <c r="AP61" s="33"/>
      <c r="AQ61" s="31">
        <v>4056683843.0900002</v>
      </c>
      <c r="AR61" s="38">
        <v>1</v>
      </c>
      <c r="AS61" s="32" t="e">
        <f>(#REF!/AQ61)-1</f>
        <v>#REF!</v>
      </c>
      <c r="AT61" s="32" t="e">
        <f>(#REF!/AR61)-1</f>
        <v>#REF!</v>
      </c>
    </row>
    <row r="62" spans="1:48" ht="15" customHeight="1">
      <c r="A62" s="235" t="s">
        <v>24</v>
      </c>
      <c r="B62" s="80">
        <v>4078107712.6700001</v>
      </c>
      <c r="C62" s="81">
        <v>22.438199999999998</v>
      </c>
      <c r="D62" s="80">
        <v>4083917083.9299998</v>
      </c>
      <c r="E62" s="81">
        <v>22.467300000000002</v>
      </c>
      <c r="F62" s="26">
        <f>((D62-B62)/B62)</f>
        <v>1.4245261943305236E-3</v>
      </c>
      <c r="G62" s="26">
        <f>((E62-C62)/C62)</f>
        <v>1.29689547289904E-3</v>
      </c>
      <c r="H62" s="80">
        <v>4058343010.8400002</v>
      </c>
      <c r="I62" s="81">
        <v>22.490600000000001</v>
      </c>
      <c r="J62" s="26">
        <f t="shared" si="32"/>
        <v>-6.2621430759777948E-3</v>
      </c>
      <c r="K62" s="26">
        <f t="shared" si="33"/>
        <v>1.0370627534238197E-3</v>
      </c>
      <c r="L62" s="80">
        <v>4047930661.1700001</v>
      </c>
      <c r="M62" s="81">
        <v>22.540800000000001</v>
      </c>
      <c r="N62" s="26">
        <f t="shared" si="34"/>
        <v>-2.565665258502858E-3</v>
      </c>
      <c r="O62" s="26">
        <f t="shared" si="35"/>
        <v>2.232043609330131E-3</v>
      </c>
      <c r="P62" s="80">
        <v>4086101007.3899999</v>
      </c>
      <c r="Q62" s="81">
        <v>22.576499999999999</v>
      </c>
      <c r="R62" s="26">
        <f t="shared" si="36"/>
        <v>9.4295948757598443E-3</v>
      </c>
      <c r="S62" s="26">
        <f t="shared" si="37"/>
        <v>1.5837947189096442E-3</v>
      </c>
      <c r="T62" s="80">
        <v>4041081402.4899998</v>
      </c>
      <c r="U62" s="81">
        <v>22.6005</v>
      </c>
      <c r="V62" s="26">
        <f t="shared" si="38"/>
        <v>-1.1017741563064395E-2</v>
      </c>
      <c r="W62" s="26">
        <f t="shared" si="39"/>
        <v>1.0630522888844997E-3</v>
      </c>
      <c r="X62" s="80">
        <v>4019423410.9299998</v>
      </c>
      <c r="Y62" s="81">
        <v>22.6248</v>
      </c>
      <c r="Z62" s="26">
        <f t="shared" si="40"/>
        <v>-5.3594544140226682E-3</v>
      </c>
      <c r="AA62" s="26">
        <f t="shared" si="40"/>
        <v>1.0751974513838283E-3</v>
      </c>
      <c r="AB62" s="80">
        <v>4034992753.9499998</v>
      </c>
      <c r="AC62" s="81">
        <v>22.648700000000002</v>
      </c>
      <c r="AD62" s="26">
        <f t="shared" si="41"/>
        <v>3.8735264808535319E-3</v>
      </c>
      <c r="AE62" s="26">
        <f t="shared" si="42"/>
        <v>1.056362929175115E-3</v>
      </c>
      <c r="AF62" s="80">
        <v>4036308647.6399999</v>
      </c>
      <c r="AG62" s="81">
        <v>22.672999999999998</v>
      </c>
      <c r="AH62" s="26">
        <f t="shared" si="43"/>
        <v>3.261204592528404E-4</v>
      </c>
      <c r="AI62" s="26">
        <f t="shared" si="44"/>
        <v>1.0729092619000938E-3</v>
      </c>
      <c r="AJ62" s="27">
        <f t="shared" si="13"/>
        <v>-1.2689045376713722E-3</v>
      </c>
      <c r="AK62" s="27">
        <f t="shared" si="14"/>
        <v>1.3021648107382714E-3</v>
      </c>
      <c r="AL62" s="28">
        <f t="shared" si="15"/>
        <v>-1.1657542332907949E-2</v>
      </c>
      <c r="AM62" s="28">
        <f t="shared" si="16"/>
        <v>9.1555282566216974E-3</v>
      </c>
      <c r="AN62" s="29">
        <f t="shared" si="17"/>
        <v>6.4263697976661739E-3</v>
      </c>
      <c r="AO62" s="87">
        <f t="shared" si="18"/>
        <v>4.2019765824015257E-4</v>
      </c>
      <c r="AP62" s="33"/>
      <c r="AQ62" s="31">
        <v>739078842.02999997</v>
      </c>
      <c r="AR62" s="35">
        <v>16.871500000000001</v>
      </c>
      <c r="AS62" s="32" t="e">
        <f>(#REF!/AQ62)-1</f>
        <v>#REF!</v>
      </c>
      <c r="AT62" s="32" t="e">
        <f>(#REF!/AR62)-1</f>
        <v>#REF!</v>
      </c>
    </row>
    <row r="63" spans="1:48">
      <c r="A63" s="235" t="s">
        <v>116</v>
      </c>
      <c r="B63" s="80">
        <v>463032962.79000002</v>
      </c>
      <c r="C63" s="81">
        <v>2.1101999999999999</v>
      </c>
      <c r="D63" s="80">
        <v>460747273.41000003</v>
      </c>
      <c r="E63" s="81">
        <v>2.1061000000000001</v>
      </c>
      <c r="F63" s="26">
        <f>((D63-B63)/B63)</f>
        <v>-4.9363426876298374E-3</v>
      </c>
      <c r="G63" s="26">
        <f>((E63-C63)/C63)</f>
        <v>-1.9429437967964035E-3</v>
      </c>
      <c r="H63" s="80">
        <v>460795814.43000001</v>
      </c>
      <c r="I63" s="81">
        <v>2.1061999999999999</v>
      </c>
      <c r="J63" s="26">
        <f t="shared" si="32"/>
        <v>1.0535281010070411E-4</v>
      </c>
      <c r="K63" s="26">
        <f t="shared" si="33"/>
        <v>4.7481126252204046E-5</v>
      </c>
      <c r="L63" s="80">
        <v>460038638.93000001</v>
      </c>
      <c r="M63" s="81">
        <v>2.1027999999999998</v>
      </c>
      <c r="N63" s="26">
        <f t="shared" si="34"/>
        <v>-1.6431909238078016E-3</v>
      </c>
      <c r="O63" s="26">
        <f t="shared" si="35"/>
        <v>-1.6142816446681558E-3</v>
      </c>
      <c r="P63" s="80">
        <v>462245564.82999998</v>
      </c>
      <c r="Q63" s="81">
        <v>2.1172</v>
      </c>
      <c r="R63" s="26">
        <f t="shared" si="36"/>
        <v>4.7972620411473408E-3</v>
      </c>
      <c r="S63" s="26">
        <f t="shared" si="37"/>
        <v>6.8480121742439566E-3</v>
      </c>
      <c r="T63" s="80">
        <v>462982392.35000002</v>
      </c>
      <c r="U63" s="81">
        <v>2.1206</v>
      </c>
      <c r="V63" s="26">
        <f t="shared" si="38"/>
        <v>1.5940175007866729E-3</v>
      </c>
      <c r="W63" s="26">
        <f t="shared" si="39"/>
        <v>1.6058945777442234E-3</v>
      </c>
      <c r="X63" s="80">
        <v>462119254.02999997</v>
      </c>
      <c r="Y63" s="81">
        <v>2.1166999999999998</v>
      </c>
      <c r="Z63" s="26">
        <f t="shared" si="40"/>
        <v>-1.8643005312123128E-3</v>
      </c>
      <c r="AA63" s="26">
        <f t="shared" si="40"/>
        <v>-1.8391021409036295E-3</v>
      </c>
      <c r="AB63" s="80">
        <v>461034043.27999997</v>
      </c>
      <c r="AC63" s="81">
        <v>2.1208</v>
      </c>
      <c r="AD63" s="26">
        <f t="shared" si="41"/>
        <v>-2.3483348519591223E-3</v>
      </c>
      <c r="AE63" s="26">
        <f t="shared" si="42"/>
        <v>1.9369773704352128E-3</v>
      </c>
      <c r="AF63" s="80">
        <v>461021868.48000002</v>
      </c>
      <c r="AG63" s="81">
        <v>2.1208</v>
      </c>
      <c r="AH63" s="26">
        <f t="shared" si="43"/>
        <v>-2.6407594357534658E-5</v>
      </c>
      <c r="AI63" s="26">
        <f t="shared" si="44"/>
        <v>0</v>
      </c>
      <c r="AJ63" s="27">
        <f t="shared" si="13"/>
        <v>-5.4024302961648649E-4</v>
      </c>
      <c r="AK63" s="27">
        <f t="shared" si="14"/>
        <v>6.3025470828842597E-4</v>
      </c>
      <c r="AL63" s="28">
        <f t="shared" si="15"/>
        <v>5.9597763426294222E-4</v>
      </c>
      <c r="AM63" s="28">
        <f t="shared" si="16"/>
        <v>6.9797255590902307E-3</v>
      </c>
      <c r="AN63" s="29">
        <f t="shared" si="17"/>
        <v>2.9103107296275057E-3</v>
      </c>
      <c r="AO63" s="87">
        <f t="shared" si="18"/>
        <v>2.9231531032746778E-3</v>
      </c>
      <c r="AP63" s="33"/>
      <c r="AQ63" s="39">
        <v>0</v>
      </c>
      <c r="AR63" s="40">
        <v>0</v>
      </c>
      <c r="AS63" s="32" t="e">
        <f>(#REF!/AQ63)-1</f>
        <v>#REF!</v>
      </c>
      <c r="AT63" s="32" t="e">
        <f>(#REF!/AR63)-1</f>
        <v>#REF!</v>
      </c>
    </row>
    <row r="64" spans="1:48">
      <c r="A64" s="235" t="s">
        <v>71</v>
      </c>
      <c r="B64" s="80">
        <v>22906994408.209999</v>
      </c>
      <c r="C64" s="81">
        <v>318.29000000000002</v>
      </c>
      <c r="D64" s="80">
        <v>22652956042.419998</v>
      </c>
      <c r="E64" s="81">
        <v>318.56</v>
      </c>
      <c r="F64" s="26">
        <f>((D64-B64)/B64)</f>
        <v>-1.1089991173130601E-2</v>
      </c>
      <c r="G64" s="26">
        <f>((E64-C64)/C64)</f>
        <v>8.4828301234717333E-4</v>
      </c>
      <c r="H64" s="80">
        <v>22623292314.34</v>
      </c>
      <c r="I64" s="81">
        <v>318.8</v>
      </c>
      <c r="J64" s="26">
        <f t="shared" si="32"/>
        <v>-1.3094859683853014E-3</v>
      </c>
      <c r="K64" s="26">
        <f t="shared" si="33"/>
        <v>7.5339025615271562E-4</v>
      </c>
      <c r="L64" s="80">
        <v>22553174658.18</v>
      </c>
      <c r="M64" s="81">
        <v>319.08999999999997</v>
      </c>
      <c r="N64" s="26">
        <f t="shared" si="34"/>
        <v>-3.0993568568954515E-3</v>
      </c>
      <c r="O64" s="26">
        <f t="shared" si="35"/>
        <v>9.0966122961092725E-4</v>
      </c>
      <c r="P64" s="80">
        <v>22443562597.59</v>
      </c>
      <c r="Q64" s="81">
        <v>319.47000000000003</v>
      </c>
      <c r="R64" s="26">
        <f t="shared" si="36"/>
        <v>-4.8601610305999219E-3</v>
      </c>
      <c r="S64" s="26">
        <f t="shared" si="37"/>
        <v>1.1908865837226246E-3</v>
      </c>
      <c r="T64" s="80">
        <v>22529651303.41</v>
      </c>
      <c r="U64" s="81">
        <v>319.81</v>
      </c>
      <c r="V64" s="26">
        <f t="shared" si="38"/>
        <v>3.8357861166499448E-3</v>
      </c>
      <c r="W64" s="26">
        <f t="shared" si="39"/>
        <v>1.0642626850720723E-3</v>
      </c>
      <c r="X64" s="80">
        <v>22397318044.52</v>
      </c>
      <c r="Y64" s="81">
        <v>320.14999999999998</v>
      </c>
      <c r="Z64" s="26">
        <f t="shared" si="40"/>
        <v>-5.8737375518088889E-3</v>
      </c>
      <c r="AA64" s="26">
        <f t="shared" si="40"/>
        <v>1.0631312341702105E-3</v>
      </c>
      <c r="AB64" s="80">
        <v>22463032995.759998</v>
      </c>
      <c r="AC64" s="81">
        <v>320.5</v>
      </c>
      <c r="AD64" s="26">
        <f t="shared" si="41"/>
        <v>2.934054475155184E-3</v>
      </c>
      <c r="AE64" s="26">
        <f t="shared" si="42"/>
        <v>1.0932375449008989E-3</v>
      </c>
      <c r="AF64" s="80">
        <v>22563067710.009998</v>
      </c>
      <c r="AG64" s="81">
        <v>320.85000000000002</v>
      </c>
      <c r="AH64" s="26">
        <f t="shared" si="43"/>
        <v>4.4533039803165498E-3</v>
      </c>
      <c r="AI64" s="26">
        <f t="shared" si="44"/>
        <v>1.0920436817473409E-3</v>
      </c>
      <c r="AJ64" s="27">
        <f t="shared" si="13"/>
        <v>-1.8761985010873113E-3</v>
      </c>
      <c r="AK64" s="27">
        <f t="shared" si="14"/>
        <v>1.0018620284654954E-3</v>
      </c>
      <c r="AL64" s="28">
        <f t="shared" si="15"/>
        <v>-3.9680619271795997E-3</v>
      </c>
      <c r="AM64" s="28">
        <f t="shared" si="16"/>
        <v>7.1885986941236206E-3</v>
      </c>
      <c r="AN64" s="29">
        <f t="shared" si="17"/>
        <v>5.4435218291614051E-3</v>
      </c>
      <c r="AO64" s="87">
        <f t="shared" si="18"/>
        <v>1.4817266893382198E-4</v>
      </c>
      <c r="AP64" s="33"/>
      <c r="AQ64" s="31">
        <v>3320655667.8400002</v>
      </c>
      <c r="AR64" s="35">
        <v>177.09</v>
      </c>
      <c r="AS64" s="32" t="e">
        <f>(#REF!/AQ64)-1</f>
        <v>#REF!</v>
      </c>
      <c r="AT64" s="32" t="e">
        <f>(#REF!/AR64)-1</f>
        <v>#REF!</v>
      </c>
    </row>
    <row r="65" spans="1:46">
      <c r="A65" s="235" t="s">
        <v>40</v>
      </c>
      <c r="B65" s="80">
        <v>6633252579.04</v>
      </c>
      <c r="C65" s="81">
        <v>1.03</v>
      </c>
      <c r="D65" s="80">
        <v>6672856881.8100004</v>
      </c>
      <c r="E65" s="81">
        <v>1.03</v>
      </c>
      <c r="F65" s="26">
        <f>((D65-B65)/B65)</f>
        <v>5.9705705908355755E-3</v>
      </c>
      <c r="G65" s="26">
        <f>((E65-C65)/C65)</f>
        <v>0</v>
      </c>
      <c r="H65" s="80">
        <v>6699300515.9200001</v>
      </c>
      <c r="I65" s="81">
        <v>1.03</v>
      </c>
      <c r="J65" s="26">
        <f t="shared" si="32"/>
        <v>3.9628654680252742E-3</v>
      </c>
      <c r="K65" s="26">
        <f t="shared" si="33"/>
        <v>0</v>
      </c>
      <c r="L65" s="80">
        <v>6799760765.3900003</v>
      </c>
      <c r="M65" s="81">
        <v>1.03</v>
      </c>
      <c r="N65" s="26">
        <f t="shared" si="34"/>
        <v>1.4995632638253769E-2</v>
      </c>
      <c r="O65" s="26">
        <f t="shared" si="35"/>
        <v>0</v>
      </c>
      <c r="P65" s="80">
        <v>6752538368.0699997</v>
      </c>
      <c r="Q65" s="81">
        <v>1.03</v>
      </c>
      <c r="R65" s="26">
        <f t="shared" si="36"/>
        <v>-6.9447145200103536E-3</v>
      </c>
      <c r="S65" s="26">
        <f t="shared" si="37"/>
        <v>0</v>
      </c>
      <c r="T65" s="80">
        <v>6739792636.9099998</v>
      </c>
      <c r="U65" s="81">
        <v>1.04</v>
      </c>
      <c r="V65" s="26">
        <f t="shared" si="38"/>
        <v>-1.8875466476827754E-3</v>
      </c>
      <c r="W65" s="26">
        <f t="shared" si="39"/>
        <v>9.7087378640776777E-3</v>
      </c>
      <c r="X65" s="80">
        <v>6751355370.8500004</v>
      </c>
      <c r="Y65" s="81">
        <v>1.04</v>
      </c>
      <c r="Z65" s="26">
        <f t="shared" si="40"/>
        <v>1.7155919422027965E-3</v>
      </c>
      <c r="AA65" s="26">
        <f t="shared" si="40"/>
        <v>0</v>
      </c>
      <c r="AB65" s="80">
        <v>6782364886.29</v>
      </c>
      <c r="AC65" s="81">
        <v>1.04</v>
      </c>
      <c r="AD65" s="26">
        <f t="shared" si="41"/>
        <v>4.5930800167752776E-3</v>
      </c>
      <c r="AE65" s="26">
        <f t="shared" si="42"/>
        <v>0</v>
      </c>
      <c r="AF65" s="80">
        <v>6936032508.2200003</v>
      </c>
      <c r="AG65" s="81">
        <v>1.04</v>
      </c>
      <c r="AH65" s="26">
        <f t="shared" si="43"/>
        <v>2.2656938178101702E-2</v>
      </c>
      <c r="AI65" s="26">
        <f t="shared" si="44"/>
        <v>0</v>
      </c>
      <c r="AJ65" s="27">
        <f t="shared" si="13"/>
        <v>5.6328022083126589E-3</v>
      </c>
      <c r="AK65" s="27">
        <f t="shared" si="14"/>
        <v>1.2135922330097097E-3</v>
      </c>
      <c r="AL65" s="28">
        <f t="shared" si="15"/>
        <v>3.9439722906002735E-2</v>
      </c>
      <c r="AM65" s="28">
        <f t="shared" si="16"/>
        <v>9.7087378640776777E-3</v>
      </c>
      <c r="AN65" s="29">
        <f t="shared" si="17"/>
        <v>9.3469758886887272E-3</v>
      </c>
      <c r="AO65" s="87">
        <f t="shared" si="18"/>
        <v>3.4325571902259614E-3</v>
      </c>
      <c r="AP65" s="33"/>
      <c r="AQ65" s="49">
        <v>1300500308</v>
      </c>
      <c r="AR65" s="35">
        <v>1.19</v>
      </c>
      <c r="AS65" s="32" t="e">
        <f>(#REF!/AQ65)-1</f>
        <v>#REF!</v>
      </c>
      <c r="AT65" s="32" t="e">
        <f>(#REF!/AR65)-1</f>
        <v>#REF!</v>
      </c>
    </row>
    <row r="66" spans="1:46">
      <c r="A66" s="235" t="s">
        <v>123</v>
      </c>
      <c r="B66" s="80">
        <v>5048113516.8699999</v>
      </c>
      <c r="C66" s="81">
        <v>3.97</v>
      </c>
      <c r="D66" s="80">
        <v>5047385163.8100004</v>
      </c>
      <c r="E66" s="81">
        <v>3.98</v>
      </c>
      <c r="F66" s="26">
        <f>((D66-B66)/B66)</f>
        <v>-1.4428222692802466E-4</v>
      </c>
      <c r="G66" s="26">
        <f>((E66-C66)/C66)</f>
        <v>2.5188916876573769E-3</v>
      </c>
      <c r="H66" s="80">
        <v>5043279788.8699999</v>
      </c>
      <c r="I66" s="81">
        <v>3.98</v>
      </c>
      <c r="J66" s="26">
        <f t="shared" si="32"/>
        <v>-8.1336668527622459E-4</v>
      </c>
      <c r="K66" s="26">
        <f t="shared" si="33"/>
        <v>0</v>
      </c>
      <c r="L66" s="80">
        <v>5047170522.4300003</v>
      </c>
      <c r="M66" s="81">
        <v>3.98</v>
      </c>
      <c r="N66" s="26">
        <f t="shared" si="34"/>
        <v>7.7146890969382036E-4</v>
      </c>
      <c r="O66" s="26">
        <f t="shared" si="35"/>
        <v>0</v>
      </c>
      <c r="P66" s="80">
        <v>4934866663.6099997</v>
      </c>
      <c r="Q66" s="81">
        <v>3.97</v>
      </c>
      <c r="R66" s="26">
        <f t="shared" si="36"/>
        <v>-2.2250854874213973E-2</v>
      </c>
      <c r="S66" s="26">
        <f t="shared" si="37"/>
        <v>-2.512562814070298E-3</v>
      </c>
      <c r="T66" s="80">
        <v>4917764849.6099997</v>
      </c>
      <c r="U66" s="81">
        <v>3.97</v>
      </c>
      <c r="V66" s="26">
        <f t="shared" si="38"/>
        <v>-3.4655068040864798E-3</v>
      </c>
      <c r="W66" s="26">
        <f t="shared" si="39"/>
        <v>0</v>
      </c>
      <c r="X66" s="80">
        <v>4824401544.2200003</v>
      </c>
      <c r="Y66" s="81">
        <v>3.96</v>
      </c>
      <c r="Z66" s="26">
        <f t="shared" si="40"/>
        <v>-1.8984906404665425E-2</v>
      </c>
      <c r="AA66" s="26">
        <f t="shared" si="40"/>
        <v>-2.5188916876574888E-3</v>
      </c>
      <c r="AB66" s="80">
        <v>4817147889.8800001</v>
      </c>
      <c r="AC66" s="81">
        <v>3.97</v>
      </c>
      <c r="AD66" s="26">
        <f t="shared" si="41"/>
        <v>-1.50353453656663E-3</v>
      </c>
      <c r="AE66" s="26">
        <f t="shared" si="42"/>
        <v>2.5252525252525836E-3</v>
      </c>
      <c r="AF66" s="80">
        <v>4780477004.1499996</v>
      </c>
      <c r="AG66" s="81">
        <v>3.96</v>
      </c>
      <c r="AH66" s="26">
        <f t="shared" si="43"/>
        <v>-7.6125721211590209E-3</v>
      </c>
      <c r="AI66" s="26">
        <f t="shared" si="44"/>
        <v>-2.5188916876574888E-3</v>
      </c>
      <c r="AJ66" s="27">
        <f t="shared" si="13"/>
        <v>-6.7504443429002442E-3</v>
      </c>
      <c r="AK66" s="27">
        <f t="shared" si="14"/>
        <v>-3.1327524705941439E-4</v>
      </c>
      <c r="AL66" s="28">
        <f t="shared" si="15"/>
        <v>-5.2880481872821086E-2</v>
      </c>
      <c r="AM66" s="28">
        <f t="shared" si="16"/>
        <v>-5.0251256281407079E-3</v>
      </c>
      <c r="AN66" s="29">
        <f t="shared" si="17"/>
        <v>8.9799648267725185E-3</v>
      </c>
      <c r="AO66" s="87">
        <f t="shared" si="18"/>
        <v>2.1023519879965636E-3</v>
      </c>
      <c r="AP66" s="33"/>
      <c r="AQ66" s="34">
        <v>776682398.99000001</v>
      </c>
      <c r="AR66" s="38">
        <v>2.4700000000000002</v>
      </c>
      <c r="AS66" s="32" t="e">
        <f>(#REF!/AQ66)-1</f>
        <v>#REF!</v>
      </c>
      <c r="AT66" s="32" t="e">
        <f>(#REF!/AR66)-1</f>
        <v>#REF!</v>
      </c>
    </row>
    <row r="67" spans="1:46">
      <c r="A67" s="236" t="s">
        <v>76</v>
      </c>
      <c r="B67" s="80">
        <v>59117203747.900002</v>
      </c>
      <c r="C67" s="80">
        <v>4351.6899999999996</v>
      </c>
      <c r="D67" s="80">
        <v>60251456625.449997</v>
      </c>
      <c r="E67" s="80">
        <v>4358.28</v>
      </c>
      <c r="F67" s="26">
        <f>((D67-B67)/B67)</f>
        <v>1.9186510958585166E-2</v>
      </c>
      <c r="G67" s="26">
        <f>((E67-C67)/C67)</f>
        <v>1.5143541934283338E-3</v>
      </c>
      <c r="H67" s="80">
        <v>60797878857.57</v>
      </c>
      <c r="I67" s="80">
        <v>4364.88</v>
      </c>
      <c r="J67" s="26">
        <f t="shared" si="32"/>
        <v>9.0690294098084261E-3</v>
      </c>
      <c r="K67" s="26">
        <f t="shared" si="33"/>
        <v>1.514358875519784E-3</v>
      </c>
      <c r="L67" s="80">
        <v>62020170867.650002</v>
      </c>
      <c r="M67" s="80">
        <v>4369.3500000000004</v>
      </c>
      <c r="N67" s="26">
        <f t="shared" si="34"/>
        <v>2.0104188386957402E-2</v>
      </c>
      <c r="O67" s="26">
        <f t="shared" si="35"/>
        <v>1.024083136306211E-3</v>
      </c>
      <c r="P67" s="80">
        <v>63647244397.760002</v>
      </c>
      <c r="Q67" s="80">
        <v>4374.99</v>
      </c>
      <c r="R67" s="26">
        <f t="shared" si="36"/>
        <v>2.6234586382906749E-2</v>
      </c>
      <c r="S67" s="26">
        <f t="shared" si="37"/>
        <v>1.2908098458579462E-3</v>
      </c>
      <c r="T67" s="80">
        <v>63599203246.650002</v>
      </c>
      <c r="U67" s="80">
        <v>4380.6499999999996</v>
      </c>
      <c r="V67" s="26">
        <f t="shared" si="38"/>
        <v>-7.5480331575346836E-4</v>
      </c>
      <c r="W67" s="26">
        <f t="shared" si="39"/>
        <v>1.2937172427822359E-3</v>
      </c>
      <c r="X67" s="80">
        <v>65996872049.18</v>
      </c>
      <c r="Y67" s="80">
        <v>4386.38</v>
      </c>
      <c r="Z67" s="26">
        <f t="shared" si="40"/>
        <v>3.7699667293493846E-2</v>
      </c>
      <c r="AA67" s="26">
        <f t="shared" si="40"/>
        <v>1.3080250647736005E-3</v>
      </c>
      <c r="AB67" s="80">
        <v>66572351403.620003</v>
      </c>
      <c r="AC67" s="80">
        <v>4392</v>
      </c>
      <c r="AD67" s="26">
        <f t="shared" si="41"/>
        <v>8.7197974172346041E-3</v>
      </c>
      <c r="AE67" s="26">
        <f t="shared" si="42"/>
        <v>1.2812387435652841E-3</v>
      </c>
      <c r="AF67" s="80">
        <v>66742861146.879997</v>
      </c>
      <c r="AG67" s="80">
        <v>4397.83</v>
      </c>
      <c r="AH67" s="26">
        <f t="shared" si="43"/>
        <v>2.5612696512132319E-3</v>
      </c>
      <c r="AI67" s="26">
        <f t="shared" si="44"/>
        <v>1.3274134790528067E-3</v>
      </c>
      <c r="AJ67" s="27">
        <f t="shared" si="13"/>
        <v>1.5352530773055746E-2</v>
      </c>
      <c r="AK67" s="27">
        <f t="shared" si="14"/>
        <v>1.3192500726607753E-3</v>
      </c>
      <c r="AL67" s="28">
        <f t="shared" si="15"/>
        <v>0.10773854915713447</v>
      </c>
      <c r="AM67" s="28">
        <f t="shared" si="16"/>
        <v>9.0746808373946102E-3</v>
      </c>
      <c r="AN67" s="29">
        <f t="shared" si="17"/>
        <v>1.2882044052471961E-2</v>
      </c>
      <c r="AO67" s="87">
        <f t="shared" si="18"/>
        <v>1.5415894314370761E-4</v>
      </c>
      <c r="AP67" s="33"/>
      <c r="AQ67" s="31">
        <v>8144502990.9799995</v>
      </c>
      <c r="AR67" s="31">
        <v>2263.5700000000002</v>
      </c>
      <c r="AS67" s="32" t="e">
        <f>(#REF!/AQ67)-1</f>
        <v>#REF!</v>
      </c>
      <c r="AT67" s="32" t="e">
        <f>(#REF!/AR67)-1</f>
        <v>#REF!</v>
      </c>
    </row>
    <row r="68" spans="1:46">
      <c r="A68" s="236" t="s">
        <v>77</v>
      </c>
      <c r="B68" s="80">
        <v>248005855.12</v>
      </c>
      <c r="C68" s="80">
        <v>4003.92</v>
      </c>
      <c r="D68" s="80">
        <v>249646688.91</v>
      </c>
      <c r="E68" s="80">
        <v>4030.48</v>
      </c>
      <c r="F68" s="26">
        <f>((D68-B68)/B68)</f>
        <v>6.6161090801911049E-3</v>
      </c>
      <c r="G68" s="26">
        <f>((E68-C68)/C68)</f>
        <v>6.6334991708125899E-3</v>
      </c>
      <c r="H68" s="80">
        <v>252281038.81</v>
      </c>
      <c r="I68" s="80">
        <v>4073.15</v>
      </c>
      <c r="J68" s="26">
        <f t="shared" si="32"/>
        <v>1.0552312596261647E-2</v>
      </c>
      <c r="K68" s="26">
        <f t="shared" si="33"/>
        <v>1.0586828367837099E-2</v>
      </c>
      <c r="L68" s="80">
        <v>255238151.34999999</v>
      </c>
      <c r="M68" s="80">
        <v>4121.1099999999997</v>
      </c>
      <c r="N68" s="26">
        <f t="shared" si="34"/>
        <v>1.1721501361927865E-2</v>
      </c>
      <c r="O68" s="26">
        <f t="shared" si="35"/>
        <v>1.1774670709401712E-2</v>
      </c>
      <c r="P68" s="80">
        <v>262088602.74000001</v>
      </c>
      <c r="Q68" s="80">
        <v>4232.1899999999996</v>
      </c>
      <c r="R68" s="26">
        <f t="shared" si="36"/>
        <v>2.6839449172338693E-2</v>
      </c>
      <c r="S68" s="26">
        <f t="shared" si="37"/>
        <v>2.6953903195983592E-2</v>
      </c>
      <c r="T68" s="80">
        <v>260309084.31999999</v>
      </c>
      <c r="U68" s="80">
        <v>4202.49</v>
      </c>
      <c r="V68" s="26">
        <f t="shared" si="38"/>
        <v>-6.7897588883914723E-3</v>
      </c>
      <c r="W68" s="26">
        <f t="shared" si="39"/>
        <v>-7.017643347770261E-3</v>
      </c>
      <c r="X68" s="80">
        <v>257989094.27000001</v>
      </c>
      <c r="Y68" s="80">
        <v>4141.37</v>
      </c>
      <c r="Z68" s="26">
        <f t="shared" si="40"/>
        <v>-8.9124436669601598E-3</v>
      </c>
      <c r="AA68" s="26">
        <f t="shared" si="40"/>
        <v>-1.454375858122206E-2</v>
      </c>
      <c r="AB68" s="80">
        <v>255604365.46000001</v>
      </c>
      <c r="AC68" s="80">
        <v>4103.76</v>
      </c>
      <c r="AD68" s="26">
        <f t="shared" si="41"/>
        <v>-9.2435256488177381E-3</v>
      </c>
      <c r="AE68" s="26">
        <f t="shared" si="42"/>
        <v>-9.0815358202719562E-3</v>
      </c>
      <c r="AF68" s="80">
        <v>256785521.63</v>
      </c>
      <c r="AG68" s="80">
        <v>4144.9799999999996</v>
      </c>
      <c r="AH68" s="26">
        <f t="shared" si="43"/>
        <v>4.6210328523705445E-3</v>
      </c>
      <c r="AI68" s="26">
        <f t="shared" si="44"/>
        <v>1.0044447043686604E-2</v>
      </c>
      <c r="AJ68" s="27">
        <f t="shared" si="13"/>
        <v>4.4255846073650608E-3</v>
      </c>
      <c r="AK68" s="27">
        <f t="shared" si="14"/>
        <v>4.4188013423071652E-3</v>
      </c>
      <c r="AL68" s="28">
        <f t="shared" si="15"/>
        <v>2.8595743653438224E-2</v>
      </c>
      <c r="AM68" s="28">
        <f t="shared" si="16"/>
        <v>2.8408527024076424E-2</v>
      </c>
      <c r="AN68" s="29">
        <f t="shared" si="17"/>
        <v>1.2470059127647279E-2</v>
      </c>
      <c r="AO68" s="87">
        <f t="shared" si="18"/>
        <v>1.3675666672827458E-2</v>
      </c>
      <c r="AP68" s="33"/>
      <c r="AQ68" s="31"/>
      <c r="AR68" s="31"/>
      <c r="AS68" s="32"/>
      <c r="AT68" s="32"/>
    </row>
    <row r="69" spans="1:46">
      <c r="A69" s="236" t="s">
        <v>100</v>
      </c>
      <c r="B69" s="80">
        <v>54379582.520000003</v>
      </c>
      <c r="C69" s="80">
        <v>11.480136999999999</v>
      </c>
      <c r="D69" s="80">
        <v>54450537.350000001</v>
      </c>
      <c r="E69" s="80">
        <v>11.5962</v>
      </c>
      <c r="F69" s="26">
        <f>((D69-B69)/B69)</f>
        <v>1.3048064496247664E-3</v>
      </c>
      <c r="G69" s="26">
        <f>((E69-C69)/C69)</f>
        <v>1.0109896772137866E-2</v>
      </c>
      <c r="H69" s="80">
        <v>54947070.57</v>
      </c>
      <c r="I69" s="80">
        <v>11.707700000000001</v>
      </c>
      <c r="J69" s="26">
        <f t="shared" si="32"/>
        <v>9.11897740895295E-3</v>
      </c>
      <c r="K69" s="26">
        <f t="shared" si="33"/>
        <v>9.615218778565502E-3</v>
      </c>
      <c r="L69" s="80">
        <v>55540194.520000003</v>
      </c>
      <c r="M69" s="80">
        <v>11.729900000000001</v>
      </c>
      <c r="N69" s="26">
        <f t="shared" si="34"/>
        <v>1.0794459901995882E-2</v>
      </c>
      <c r="O69" s="26">
        <f t="shared" si="35"/>
        <v>1.8961879788515058E-3</v>
      </c>
      <c r="P69" s="80">
        <v>55633264.140000001</v>
      </c>
      <c r="Q69" s="80">
        <v>11.7522</v>
      </c>
      <c r="R69" s="26">
        <f t="shared" si="36"/>
        <v>1.6757164933313834E-3</v>
      </c>
      <c r="S69" s="26">
        <f t="shared" si="37"/>
        <v>1.9011244767644687E-3</v>
      </c>
      <c r="T69" s="80">
        <v>55216255.729999997</v>
      </c>
      <c r="U69" s="80">
        <v>11.7621</v>
      </c>
      <c r="V69" s="26">
        <f t="shared" si="38"/>
        <v>-7.495666782208042E-3</v>
      </c>
      <c r="W69" s="26">
        <f t="shared" si="39"/>
        <v>8.4239546638076443E-4</v>
      </c>
      <c r="X69" s="80">
        <v>55355512.990000002</v>
      </c>
      <c r="Y69" s="80">
        <v>11.7897</v>
      </c>
      <c r="Z69" s="26">
        <f t="shared" si="40"/>
        <v>2.5220337409503912E-3</v>
      </c>
      <c r="AA69" s="26">
        <f t="shared" si="40"/>
        <v>2.3465197541255069E-3</v>
      </c>
      <c r="AB69" s="80">
        <v>55770577.259999998</v>
      </c>
      <c r="AC69" s="80">
        <v>11.812200000000001</v>
      </c>
      <c r="AD69" s="26">
        <f t="shared" si="41"/>
        <v>7.4981559664161609E-3</v>
      </c>
      <c r="AE69" s="26">
        <f t="shared" si="42"/>
        <v>1.9084455075193477E-3</v>
      </c>
      <c r="AF69" s="80">
        <v>55861299.43</v>
      </c>
      <c r="AG69" s="80">
        <v>11.8345</v>
      </c>
      <c r="AH69" s="26">
        <f t="shared" si="43"/>
        <v>1.6267030835463471E-3</v>
      </c>
      <c r="AI69" s="26">
        <f t="shared" si="44"/>
        <v>1.887878633954686E-3</v>
      </c>
      <c r="AJ69" s="27">
        <f t="shared" si="13"/>
        <v>3.3806482828262299E-3</v>
      </c>
      <c r="AK69" s="27">
        <f t="shared" si="14"/>
        <v>3.8134584210374558E-3</v>
      </c>
      <c r="AL69" s="28">
        <f t="shared" si="15"/>
        <v>2.5909057075632298E-2</v>
      </c>
      <c r="AM69" s="28">
        <f t="shared" si="16"/>
        <v>2.0549835290871201E-2</v>
      </c>
      <c r="AN69" s="29">
        <f t="shared" si="17"/>
        <v>5.7838516235105535E-3</v>
      </c>
      <c r="AO69" s="87">
        <f t="shared" si="18"/>
        <v>3.7598359019737973E-3</v>
      </c>
      <c r="AP69" s="33"/>
      <c r="AQ69" s="31">
        <v>421796041.39999998</v>
      </c>
      <c r="AR69" s="31">
        <v>2004.5</v>
      </c>
      <c r="AS69" s="32" t="e">
        <f>(#REF!/AQ69)-1</f>
        <v>#REF!</v>
      </c>
      <c r="AT69" s="32" t="e">
        <f>(#REF!/AR69)-1</f>
        <v>#REF!</v>
      </c>
    </row>
    <row r="70" spans="1:46">
      <c r="A70" s="235" t="s">
        <v>94</v>
      </c>
      <c r="B70" s="80">
        <v>14518001270.66</v>
      </c>
      <c r="C70" s="80">
        <v>1144.93</v>
      </c>
      <c r="D70" s="80">
        <v>14433374912.389999</v>
      </c>
      <c r="E70" s="80">
        <v>1146.33</v>
      </c>
      <c r="F70" s="26">
        <f>((D70-B70)/B70)</f>
        <v>-5.8290639801103477E-3</v>
      </c>
      <c r="G70" s="26">
        <f>((E70-C70)/C70)</f>
        <v>1.2227821788230403E-3</v>
      </c>
      <c r="H70" s="80">
        <v>14612463183.5</v>
      </c>
      <c r="I70" s="80">
        <v>1151.97</v>
      </c>
      <c r="J70" s="26">
        <f t="shared" si="32"/>
        <v>1.2407927612014457E-2</v>
      </c>
      <c r="K70" s="26">
        <f t="shared" si="33"/>
        <v>4.9200492004920927E-3</v>
      </c>
      <c r="L70" s="80">
        <v>14638554846.76</v>
      </c>
      <c r="M70" s="80">
        <v>1152.69</v>
      </c>
      <c r="N70" s="26">
        <f t="shared" si="34"/>
        <v>1.7855759793778117E-3</v>
      </c>
      <c r="O70" s="26">
        <f t="shared" si="35"/>
        <v>6.2501627646555666E-4</v>
      </c>
      <c r="P70" s="80">
        <v>14700861563.65</v>
      </c>
      <c r="Q70" s="80">
        <v>1158.47</v>
      </c>
      <c r="R70" s="26">
        <f t="shared" si="36"/>
        <v>4.2563434397890681E-3</v>
      </c>
      <c r="S70" s="26">
        <f t="shared" si="37"/>
        <v>5.0143577197685179E-3</v>
      </c>
      <c r="T70" s="80">
        <v>14705052278.27</v>
      </c>
      <c r="U70" s="80">
        <v>1159.6600000000001</v>
      </c>
      <c r="V70" s="26">
        <f t="shared" si="38"/>
        <v>2.8506591956235989E-4</v>
      </c>
      <c r="W70" s="26">
        <f t="shared" si="39"/>
        <v>1.0272169326784937E-3</v>
      </c>
      <c r="X70" s="80">
        <v>14707265239.16</v>
      </c>
      <c r="Y70" s="80">
        <v>1160.79</v>
      </c>
      <c r="Z70" s="26">
        <f t="shared" si="40"/>
        <v>1.5048983493037518E-4</v>
      </c>
      <c r="AA70" s="26">
        <f t="shared" si="40"/>
        <v>9.744235379334302E-4</v>
      </c>
      <c r="AB70" s="80">
        <v>14813999719.41</v>
      </c>
      <c r="AC70" s="80">
        <v>1165.3699999999999</v>
      </c>
      <c r="AD70" s="26">
        <f t="shared" si="41"/>
        <v>7.2572622111829205E-3</v>
      </c>
      <c r="AE70" s="26">
        <f t="shared" si="42"/>
        <v>3.9455887800548999E-3</v>
      </c>
      <c r="AF70" s="80">
        <v>14801627350.200001</v>
      </c>
      <c r="AG70" s="80">
        <v>1168.6199999999999</v>
      </c>
      <c r="AH70" s="26">
        <f t="shared" si="43"/>
        <v>-8.3518087244110204E-4</v>
      </c>
      <c r="AI70" s="26">
        <f t="shared" si="44"/>
        <v>2.7888138531110295E-3</v>
      </c>
      <c r="AJ70" s="27">
        <f t="shared" ref="AJ70:AJ133" si="45">AVERAGE(F70,J70,N70,R70,V70,Z70,AD70,AH70)</f>
        <v>2.4348025180381929E-3</v>
      </c>
      <c r="AK70" s="27">
        <f t="shared" ref="AK70:AK133" si="46">AVERAGE(G70,K70,O70,S70,W70,AA70,AE70,AI70)</f>
        <v>2.5647810599158829E-3</v>
      </c>
      <c r="AL70" s="28">
        <f t="shared" ref="AL70:AL133" si="47">((AF70-D70)/D70)</f>
        <v>2.5513952214591441E-2</v>
      </c>
      <c r="AM70" s="28">
        <f t="shared" ref="AM70:AM133" si="48">((AG70-E70)/E70)</f>
        <v>1.9444662531731671E-2</v>
      </c>
      <c r="AN70" s="29">
        <f t="shared" ref="AN70:AN133" si="49">STDEV(F70,J70,N70,R70,V70,Z70,AD70,AH70)</f>
        <v>5.5456879105750074E-3</v>
      </c>
      <c r="AO70" s="87">
        <f t="shared" ref="AO70:AO133" si="50">STDEV(G70,K70,O70,S70,W70,AA70,AE70,AI70)</f>
        <v>1.8501553364898228E-3</v>
      </c>
      <c r="AP70" s="33"/>
      <c r="AQ70" s="31"/>
      <c r="AR70" s="31"/>
      <c r="AS70" s="32"/>
      <c r="AT70" s="32"/>
    </row>
    <row r="71" spans="1:46">
      <c r="A71" s="235" t="s">
        <v>194</v>
      </c>
      <c r="B71" s="80">
        <v>24188507.66</v>
      </c>
      <c r="C71" s="81">
        <v>0.91659999999999997</v>
      </c>
      <c r="D71" s="80">
        <v>21420591.460000001</v>
      </c>
      <c r="E71" s="80">
        <v>0.69840000000000002</v>
      </c>
      <c r="F71" s="26">
        <f>((D71-B71)/B71)</f>
        <v>-0.11443104464758862</v>
      </c>
      <c r="G71" s="26">
        <f>((E71-C71)/C71)</f>
        <v>-0.23805367663102767</v>
      </c>
      <c r="H71" s="80">
        <v>21444058.100000001</v>
      </c>
      <c r="I71" s="80">
        <v>0.69920000000000004</v>
      </c>
      <c r="J71" s="26">
        <f t="shared" si="32"/>
        <v>1.095517835902025E-3</v>
      </c>
      <c r="K71" s="26">
        <f t="shared" si="33"/>
        <v>1.1454753722795288E-3</v>
      </c>
      <c r="L71" s="80">
        <v>21468034.879999999</v>
      </c>
      <c r="M71" s="80">
        <v>0.69920000000000004</v>
      </c>
      <c r="N71" s="26">
        <f t="shared" si="34"/>
        <v>1.1181083304375801E-3</v>
      </c>
      <c r="O71" s="26">
        <f t="shared" si="35"/>
        <v>0</v>
      </c>
      <c r="P71" s="80">
        <v>23361247.690000001</v>
      </c>
      <c r="Q71" s="80">
        <v>0.70120000000000005</v>
      </c>
      <c r="R71" s="26">
        <f t="shared" si="36"/>
        <v>8.8187522546078631E-2</v>
      </c>
      <c r="S71" s="26">
        <f t="shared" si="37"/>
        <v>2.8604118993135036E-3</v>
      </c>
      <c r="T71" s="80">
        <v>21638494.620000001</v>
      </c>
      <c r="U71" s="80">
        <v>0.70230000000000004</v>
      </c>
      <c r="V71" s="26">
        <f t="shared" si="38"/>
        <v>-7.3744052238161953E-2</v>
      </c>
      <c r="W71" s="26">
        <f t="shared" si="39"/>
        <v>1.5687393040501852E-3</v>
      </c>
      <c r="X71" s="80">
        <v>21671323.66</v>
      </c>
      <c r="Y71" s="80">
        <v>0.70330000000000004</v>
      </c>
      <c r="Z71" s="26">
        <f t="shared" si="40"/>
        <v>1.5171591451494007E-3</v>
      </c>
      <c r="AA71" s="26">
        <f t="shared" si="40"/>
        <v>1.4238929232521726E-3</v>
      </c>
      <c r="AB71" s="80">
        <v>21708587.039999999</v>
      </c>
      <c r="AC71" s="80">
        <v>0.70440000000000003</v>
      </c>
      <c r="AD71" s="26">
        <f t="shared" si="41"/>
        <v>1.7194787261092918E-3</v>
      </c>
      <c r="AE71" s="26">
        <f t="shared" si="42"/>
        <v>1.5640551684913831E-3</v>
      </c>
      <c r="AF71" s="80">
        <v>21753097.68</v>
      </c>
      <c r="AG71" s="80">
        <v>0.70530000000000004</v>
      </c>
      <c r="AH71" s="26">
        <f t="shared" si="43"/>
        <v>2.0503702022607825E-3</v>
      </c>
      <c r="AI71" s="26">
        <f t="shared" si="44"/>
        <v>1.2776831345826403E-3</v>
      </c>
      <c r="AJ71" s="27">
        <f t="shared" si="45"/>
        <v>-1.1560867512476607E-2</v>
      </c>
      <c r="AK71" s="27">
        <f t="shared" si="46"/>
        <v>-2.852667735363228E-2</v>
      </c>
      <c r="AL71" s="28">
        <f t="shared" si="47"/>
        <v>1.5522737578040657E-2</v>
      </c>
      <c r="AM71" s="28">
        <f t="shared" si="48"/>
        <v>9.8797250859106768E-3</v>
      </c>
      <c r="AN71" s="29">
        <f t="shared" si="49"/>
        <v>6.006231503771129E-2</v>
      </c>
      <c r="AO71" s="87">
        <f t="shared" si="50"/>
        <v>8.4665259883285299E-2</v>
      </c>
      <c r="AP71" s="33"/>
      <c r="AQ71" s="31"/>
      <c r="AR71" s="31"/>
      <c r="AS71" s="32"/>
      <c r="AT71" s="32"/>
    </row>
    <row r="72" spans="1:46">
      <c r="A72" s="235" t="s">
        <v>111</v>
      </c>
      <c r="B72" s="80">
        <v>432360126.07999998</v>
      </c>
      <c r="C72" s="80">
        <v>1161.22</v>
      </c>
      <c r="D72" s="80">
        <v>415591999.50999999</v>
      </c>
      <c r="E72" s="80">
        <v>1171.69</v>
      </c>
      <c r="F72" s="26">
        <f>((D72-B72)/B72)</f>
        <v>-3.8782777500849769E-2</v>
      </c>
      <c r="G72" s="26">
        <f>((E72-C72)/C72)</f>
        <v>9.0163793251924924E-3</v>
      </c>
      <c r="H72" s="80">
        <v>410680376.33999997</v>
      </c>
      <c r="I72" s="80">
        <v>1171.69</v>
      </c>
      <c r="J72" s="26">
        <f t="shared" si="32"/>
        <v>-1.1818377581356286E-2</v>
      </c>
      <c r="K72" s="26">
        <f t="shared" si="33"/>
        <v>0</v>
      </c>
      <c r="L72" s="80">
        <v>411475454.88999999</v>
      </c>
      <c r="M72" s="80">
        <v>1161.79</v>
      </c>
      <c r="N72" s="26">
        <f t="shared" si="34"/>
        <v>1.936003266301117E-3</v>
      </c>
      <c r="O72" s="26">
        <f t="shared" si="35"/>
        <v>-8.4493338681733993E-3</v>
      </c>
      <c r="P72" s="80">
        <v>412739065.97000003</v>
      </c>
      <c r="Q72" s="80">
        <v>1165.2</v>
      </c>
      <c r="R72" s="26">
        <f t="shared" si="36"/>
        <v>3.0709269896495891E-3</v>
      </c>
      <c r="S72" s="26">
        <f t="shared" si="37"/>
        <v>2.9351259694093443E-3</v>
      </c>
      <c r="T72" s="80">
        <v>413464114.87</v>
      </c>
      <c r="U72" s="80">
        <v>1168.01</v>
      </c>
      <c r="V72" s="26">
        <f t="shared" si="38"/>
        <v>1.7566762145376285E-3</v>
      </c>
      <c r="W72" s="26">
        <f t="shared" si="39"/>
        <v>2.4116031582560463E-3</v>
      </c>
      <c r="X72" s="80">
        <v>418533764.58999997</v>
      </c>
      <c r="Y72" s="80">
        <v>1168.27</v>
      </c>
      <c r="Z72" s="26">
        <f t="shared" si="40"/>
        <v>1.2261401987918471E-2</v>
      </c>
      <c r="AA72" s="26">
        <f t="shared" si="40"/>
        <v>2.2260083389696227E-4</v>
      </c>
      <c r="AB72" s="80">
        <v>415531839.67000002</v>
      </c>
      <c r="AC72" s="80">
        <v>1170.8599999999999</v>
      </c>
      <c r="AD72" s="26">
        <f t="shared" si="41"/>
        <v>-7.17247967542278E-3</v>
      </c>
      <c r="AE72" s="26">
        <f t="shared" si="42"/>
        <v>2.2169532727878984E-3</v>
      </c>
      <c r="AF72" s="80">
        <v>416571345.87</v>
      </c>
      <c r="AG72" s="80">
        <v>1173.3</v>
      </c>
      <c r="AH72" s="26">
        <f t="shared" si="43"/>
        <v>2.5016282767297096E-3</v>
      </c>
      <c r="AI72" s="26">
        <f t="shared" si="44"/>
        <v>2.0839383017611456E-3</v>
      </c>
      <c r="AJ72" s="27">
        <f t="shared" si="45"/>
        <v>-4.5308747528115404E-3</v>
      </c>
      <c r="AK72" s="27">
        <f t="shared" si="46"/>
        <v>1.3046583741413112E-3</v>
      </c>
      <c r="AL72" s="28">
        <f t="shared" si="47"/>
        <v>2.356509175236058E-3</v>
      </c>
      <c r="AM72" s="28">
        <f t="shared" si="48"/>
        <v>1.3740835886624446E-3</v>
      </c>
      <c r="AN72" s="29">
        <f t="shared" si="49"/>
        <v>1.5601540542591255E-2</v>
      </c>
      <c r="AO72" s="87">
        <f t="shared" si="50"/>
        <v>4.8226740834404862E-3</v>
      </c>
      <c r="AP72" s="33"/>
      <c r="AQ72" s="31"/>
      <c r="AR72" s="31"/>
      <c r="AS72" s="32"/>
      <c r="AT72" s="32"/>
    </row>
    <row r="73" spans="1:46" s="101" customFormat="1">
      <c r="A73" s="235" t="s">
        <v>112</v>
      </c>
      <c r="B73" s="80">
        <v>161672403.91999999</v>
      </c>
      <c r="C73" s="80">
        <v>139.54</v>
      </c>
      <c r="D73" s="80">
        <v>161817320.53999999</v>
      </c>
      <c r="E73" s="80">
        <v>139.66</v>
      </c>
      <c r="F73" s="26">
        <f>((D73-B73)/B73)</f>
        <v>8.9635965375830964E-4</v>
      </c>
      <c r="G73" s="26">
        <f>((E73-C73)/C73)</f>
        <v>8.5996846782287909E-4</v>
      </c>
      <c r="H73" s="80">
        <v>161991694.72999999</v>
      </c>
      <c r="I73" s="80">
        <v>139.82</v>
      </c>
      <c r="J73" s="26">
        <f t="shared" si="32"/>
        <v>1.0775990445157178E-3</v>
      </c>
      <c r="K73" s="26">
        <f t="shared" si="33"/>
        <v>1.1456394099956795E-3</v>
      </c>
      <c r="L73" s="80">
        <v>162152233.12</v>
      </c>
      <c r="M73" s="80">
        <v>139.94999999999999</v>
      </c>
      <c r="N73" s="26">
        <f t="shared" si="34"/>
        <v>9.9102852320665695E-4</v>
      </c>
      <c r="O73" s="26">
        <f t="shared" si="35"/>
        <v>9.2976684308393258E-4</v>
      </c>
      <c r="P73" s="80">
        <v>162325784.55000001</v>
      </c>
      <c r="Q73" s="80">
        <v>140</v>
      </c>
      <c r="R73" s="26">
        <f t="shared" si="36"/>
        <v>1.0702993517922828E-3</v>
      </c>
      <c r="S73" s="26">
        <f t="shared" si="37"/>
        <v>3.5727045373355748E-4</v>
      </c>
      <c r="T73" s="80">
        <v>162500578.61000001</v>
      </c>
      <c r="U73" s="80">
        <v>140.25</v>
      </c>
      <c r="V73" s="26">
        <f t="shared" si="38"/>
        <v>1.0768101967568921E-3</v>
      </c>
      <c r="W73" s="26">
        <f t="shared" si="39"/>
        <v>1.7857142857142857E-3</v>
      </c>
      <c r="X73" s="80">
        <v>161196674.06999999</v>
      </c>
      <c r="Y73" s="80">
        <v>140.41</v>
      </c>
      <c r="Z73" s="26">
        <f t="shared" si="40"/>
        <v>-8.0239993675922903E-3</v>
      </c>
      <c r="AA73" s="26">
        <f t="shared" si="40"/>
        <v>1.1408199643493518E-3</v>
      </c>
      <c r="AB73" s="80">
        <v>162126756.00999999</v>
      </c>
      <c r="AC73" s="80">
        <v>140.55000000000001</v>
      </c>
      <c r="AD73" s="26">
        <f t="shared" si="41"/>
        <v>5.769858127445654E-3</v>
      </c>
      <c r="AE73" s="26">
        <f t="shared" si="42"/>
        <v>9.970799800585056E-4</v>
      </c>
      <c r="AF73" s="80">
        <v>162300706.80000001</v>
      </c>
      <c r="AG73" s="80">
        <v>140.69890000000001</v>
      </c>
      <c r="AH73" s="26">
        <f t="shared" si="43"/>
        <v>1.0729307998322754E-3</v>
      </c>
      <c r="AI73" s="26">
        <f t="shared" si="44"/>
        <v>1.0594094628246003E-3</v>
      </c>
      <c r="AJ73" s="27">
        <f t="shared" si="45"/>
        <v>4.9136079121443732E-4</v>
      </c>
      <c r="AK73" s="27">
        <f t="shared" si="46"/>
        <v>1.034458608447849E-3</v>
      </c>
      <c r="AL73" s="28">
        <f t="shared" si="47"/>
        <v>2.9872343602459473E-3</v>
      </c>
      <c r="AM73" s="28">
        <f t="shared" si="48"/>
        <v>7.4387798940284437E-3</v>
      </c>
      <c r="AN73" s="29">
        <f t="shared" si="49"/>
        <v>3.820011303494505E-3</v>
      </c>
      <c r="AO73" s="87">
        <f t="shared" si="50"/>
        <v>3.9461910750877545E-4</v>
      </c>
      <c r="AP73" s="33"/>
      <c r="AQ73" s="31"/>
      <c r="AR73" s="31"/>
      <c r="AS73" s="32"/>
      <c r="AT73" s="32"/>
    </row>
    <row r="74" spans="1:46">
      <c r="A74" s="235" t="s">
        <v>115</v>
      </c>
      <c r="B74" s="80">
        <v>767455584.67999995</v>
      </c>
      <c r="C74" s="81">
        <v>188.46427299999999</v>
      </c>
      <c r="D74" s="80">
        <v>771029861.53999996</v>
      </c>
      <c r="E74" s="81">
        <v>188.81716299999999</v>
      </c>
      <c r="F74" s="26">
        <f>((D74-B74)/B74)</f>
        <v>4.657307773048981E-3</v>
      </c>
      <c r="G74" s="26">
        <f>((E74-C74)/C74)</f>
        <v>1.8724503821475073E-3</v>
      </c>
      <c r="H74" s="80">
        <v>773215727.62</v>
      </c>
      <c r="I74" s="81">
        <v>189.14695599999999</v>
      </c>
      <c r="J74" s="26">
        <f t="shared" si="32"/>
        <v>2.8349953601461688E-3</v>
      </c>
      <c r="K74" s="26">
        <f t="shared" si="33"/>
        <v>1.7466261793160991E-3</v>
      </c>
      <c r="L74" s="80">
        <v>784805022.79999995</v>
      </c>
      <c r="M74" s="81">
        <v>188.77</v>
      </c>
      <c r="N74" s="26">
        <f t="shared" si="34"/>
        <v>1.4988436947179577E-2</v>
      </c>
      <c r="O74" s="26">
        <f t="shared" si="35"/>
        <v>-1.9929266004152799E-3</v>
      </c>
      <c r="P74" s="80">
        <v>770798882.40999997</v>
      </c>
      <c r="Q74" s="81">
        <v>189.46812800000001</v>
      </c>
      <c r="R74" s="26">
        <f t="shared" si="36"/>
        <v>-1.7846649783189929E-2</v>
      </c>
      <c r="S74" s="26">
        <f t="shared" si="37"/>
        <v>3.6982995179318584E-3</v>
      </c>
      <c r="T74" s="80">
        <v>753732323.97000003</v>
      </c>
      <c r="U74" s="81">
        <v>189.73310799999999</v>
      </c>
      <c r="V74" s="26">
        <f t="shared" si="38"/>
        <v>-2.2141389705495146E-2</v>
      </c>
      <c r="W74" s="26">
        <f t="shared" si="39"/>
        <v>1.3985465671565616E-3</v>
      </c>
      <c r="X74" s="80">
        <v>754697755.32000005</v>
      </c>
      <c r="Y74" s="81">
        <v>190.37898799999999</v>
      </c>
      <c r="Z74" s="26">
        <f t="shared" si="40"/>
        <v>1.2808676492935573E-3</v>
      </c>
      <c r="AA74" s="26">
        <f t="shared" si="40"/>
        <v>3.404150212940197E-3</v>
      </c>
      <c r="AB74" s="80">
        <v>761568560.36000001</v>
      </c>
      <c r="AC74" s="81">
        <v>190.81656799999999</v>
      </c>
      <c r="AD74" s="26">
        <f t="shared" si="41"/>
        <v>9.1040485963638056E-3</v>
      </c>
      <c r="AE74" s="26">
        <f t="shared" si="42"/>
        <v>2.2984679380688641E-3</v>
      </c>
      <c r="AF74" s="80">
        <v>759733169.16999996</v>
      </c>
      <c r="AG74" s="81">
        <v>191.27868599999999</v>
      </c>
      <c r="AH74" s="26">
        <f t="shared" si="43"/>
        <v>-2.4100143907364716E-3</v>
      </c>
      <c r="AI74" s="26">
        <f t="shared" si="44"/>
        <v>2.421791801642737E-3</v>
      </c>
      <c r="AJ74" s="27">
        <f t="shared" si="45"/>
        <v>-1.1915496941736819E-3</v>
      </c>
      <c r="AK74" s="27">
        <f t="shared" si="46"/>
        <v>1.8559257498485682E-3</v>
      </c>
      <c r="AL74" s="28">
        <f t="shared" si="47"/>
        <v>-1.465143301640328E-2</v>
      </c>
      <c r="AM74" s="28">
        <f t="shared" si="48"/>
        <v>1.3036542657936237E-2</v>
      </c>
      <c r="AN74" s="29">
        <f t="shared" si="49"/>
        <v>1.2773293399192621E-2</v>
      </c>
      <c r="AO74" s="87">
        <f t="shared" si="50"/>
        <v>1.7461168205415722E-3</v>
      </c>
      <c r="AP74" s="33"/>
      <c r="AQ74" s="31"/>
      <c r="AR74" s="31"/>
      <c r="AS74" s="32"/>
      <c r="AT74" s="32"/>
    </row>
    <row r="75" spans="1:46" s="101" customFormat="1">
      <c r="A75" s="235" t="s">
        <v>121</v>
      </c>
      <c r="B75" s="80">
        <v>426142959.13</v>
      </c>
      <c r="C75" s="81">
        <v>1.4755</v>
      </c>
      <c r="D75" s="80">
        <v>425903047.66000003</v>
      </c>
      <c r="E75" s="81">
        <v>1.4746999999999999</v>
      </c>
      <c r="F75" s="26">
        <f>((D75-B75)/B75)</f>
        <v>-5.6298353606443403E-4</v>
      </c>
      <c r="G75" s="26">
        <f>((E75-C75)/C75)</f>
        <v>-5.4218908844468582E-4</v>
      </c>
      <c r="H75" s="80">
        <v>431934439.91000003</v>
      </c>
      <c r="I75" s="81">
        <v>1.4761</v>
      </c>
      <c r="J75" s="26">
        <f t="shared" si="32"/>
        <v>1.4161420734455234E-2</v>
      </c>
      <c r="K75" s="26">
        <f t="shared" si="33"/>
        <v>9.4934562961962975E-4</v>
      </c>
      <c r="L75" s="80">
        <v>429343447.32999998</v>
      </c>
      <c r="M75" s="81">
        <v>1.4669000000000001</v>
      </c>
      <c r="N75" s="26">
        <f t="shared" si="34"/>
        <v>-5.9985783503161147E-3</v>
      </c>
      <c r="O75" s="26">
        <f t="shared" si="35"/>
        <v>-6.2326400650361598E-3</v>
      </c>
      <c r="P75" s="80">
        <v>430594877.87</v>
      </c>
      <c r="Q75" s="81">
        <v>1.4703999999999999</v>
      </c>
      <c r="R75" s="26">
        <f t="shared" si="36"/>
        <v>2.914754022175987E-3</v>
      </c>
      <c r="S75" s="26">
        <f t="shared" si="37"/>
        <v>2.3859840479922532E-3</v>
      </c>
      <c r="T75" s="80">
        <v>432718132.81</v>
      </c>
      <c r="U75" s="81">
        <v>1.4773000000000001</v>
      </c>
      <c r="V75" s="26">
        <f t="shared" si="38"/>
        <v>4.9309804856550688E-3</v>
      </c>
      <c r="W75" s="26">
        <f t="shared" si="39"/>
        <v>4.6926006528836568E-3</v>
      </c>
      <c r="X75" s="80">
        <v>418436230.01999998</v>
      </c>
      <c r="Y75" s="81">
        <v>1.4618</v>
      </c>
      <c r="Z75" s="26">
        <f t="shared" si="40"/>
        <v>-3.3005094326081751E-2</v>
      </c>
      <c r="AA75" s="26">
        <f t="shared" si="40"/>
        <v>-1.0492113991741738E-2</v>
      </c>
      <c r="AB75" s="80">
        <v>427776250.75999999</v>
      </c>
      <c r="AC75" s="81">
        <v>1.4937</v>
      </c>
      <c r="AD75" s="26">
        <f t="shared" si="41"/>
        <v>2.2321252487036279E-2</v>
      </c>
      <c r="AE75" s="26">
        <f t="shared" si="42"/>
        <v>2.1822410726501599E-2</v>
      </c>
      <c r="AF75" s="80">
        <v>429448857.11000001</v>
      </c>
      <c r="AG75" s="81">
        <v>1.4992000000000001</v>
      </c>
      <c r="AH75" s="26">
        <f t="shared" si="43"/>
        <v>3.9100028274791357E-3</v>
      </c>
      <c r="AI75" s="26">
        <f t="shared" si="44"/>
        <v>3.6821316194684743E-3</v>
      </c>
      <c r="AJ75" s="27">
        <f t="shared" si="45"/>
        <v>1.083969293042426E-3</v>
      </c>
      <c r="AK75" s="27">
        <f t="shared" si="46"/>
        <v>2.0331911914053787E-3</v>
      </c>
      <c r="AL75" s="28">
        <f t="shared" si="47"/>
        <v>8.3253911177236292E-3</v>
      </c>
      <c r="AM75" s="28">
        <f t="shared" si="48"/>
        <v>1.6613548518342843E-2</v>
      </c>
      <c r="AN75" s="29">
        <f t="shared" si="49"/>
        <v>1.6314405817353664E-2</v>
      </c>
      <c r="AO75" s="87">
        <f t="shared" si="50"/>
        <v>9.5209819189407355E-3</v>
      </c>
      <c r="AP75" s="33"/>
      <c r="AQ75" s="31"/>
      <c r="AR75" s="31"/>
      <c r="AS75" s="32"/>
      <c r="AT75" s="32"/>
    </row>
    <row r="76" spans="1:46" s="101" customFormat="1">
      <c r="A76" s="235" t="s">
        <v>152</v>
      </c>
      <c r="B76" s="80">
        <v>447694004.82999998</v>
      </c>
      <c r="C76" s="81">
        <v>1.1886000000000001</v>
      </c>
      <c r="D76" s="80">
        <v>450138950.19999999</v>
      </c>
      <c r="E76" s="81">
        <v>1.1950000000000001</v>
      </c>
      <c r="F76" s="26">
        <f>((D76-B76)/B76)</f>
        <v>5.4611974777915746E-3</v>
      </c>
      <c r="G76" s="26">
        <f>((E76-C76)/C76)</f>
        <v>5.3844859498569419E-3</v>
      </c>
      <c r="H76" s="80">
        <v>452046969.30000001</v>
      </c>
      <c r="I76" s="81">
        <v>1.1986000000000001</v>
      </c>
      <c r="J76" s="26">
        <f t="shared" si="32"/>
        <v>4.2387336158141329E-3</v>
      </c>
      <c r="K76" s="26">
        <f t="shared" si="33"/>
        <v>3.0125523012552698E-3</v>
      </c>
      <c r="L76" s="80">
        <v>452025748.07999998</v>
      </c>
      <c r="M76" s="81">
        <v>1.1994</v>
      </c>
      <c r="N76" s="26">
        <f t="shared" si="34"/>
        <v>-4.6944723538109143E-5</v>
      </c>
      <c r="O76" s="26">
        <f t="shared" si="35"/>
        <v>6.6744535291165673E-4</v>
      </c>
      <c r="P76" s="80">
        <v>452062800.5</v>
      </c>
      <c r="Q76" s="81">
        <v>1.1996</v>
      </c>
      <c r="R76" s="26">
        <f t="shared" si="36"/>
        <v>8.1969711144549919E-5</v>
      </c>
      <c r="S76" s="26">
        <f t="shared" si="37"/>
        <v>1.6675004168749204E-4</v>
      </c>
      <c r="T76" s="80">
        <v>452133477.64999998</v>
      </c>
      <c r="U76" s="81">
        <v>1.1999</v>
      </c>
      <c r="V76" s="26">
        <f t="shared" si="38"/>
        <v>1.5634365385031534E-4</v>
      </c>
      <c r="W76" s="26">
        <f t="shared" si="39"/>
        <v>2.5008336112034593E-4</v>
      </c>
      <c r="X76" s="80">
        <v>449703874.94999999</v>
      </c>
      <c r="Y76" s="81">
        <v>1.1931</v>
      </c>
      <c r="Z76" s="26">
        <f t="shared" si="40"/>
        <v>-5.373640352021803E-3</v>
      </c>
      <c r="AA76" s="26">
        <f t="shared" si="40"/>
        <v>-5.6671389282439517E-3</v>
      </c>
      <c r="AB76" s="80">
        <v>450565061.22000003</v>
      </c>
      <c r="AC76" s="81">
        <v>1.1947000000000001</v>
      </c>
      <c r="AD76" s="26">
        <f t="shared" si="41"/>
        <v>1.9150074481697338E-3</v>
      </c>
      <c r="AE76" s="26">
        <f t="shared" si="42"/>
        <v>1.3410443382784727E-3</v>
      </c>
      <c r="AF76" s="80">
        <v>447925186.86000001</v>
      </c>
      <c r="AG76" s="81">
        <v>1.1991000000000001</v>
      </c>
      <c r="AH76" s="26">
        <f t="shared" si="43"/>
        <v>-5.8590303314952942E-3</v>
      </c>
      <c r="AI76" s="26">
        <f t="shared" si="44"/>
        <v>3.682932953879601E-3</v>
      </c>
      <c r="AJ76" s="27">
        <f t="shared" si="45"/>
        <v>7.1704562464387691E-5</v>
      </c>
      <c r="AK76" s="27">
        <f t="shared" si="46"/>
        <v>1.1047694213432286E-3</v>
      </c>
      <c r="AL76" s="28">
        <f t="shared" si="47"/>
        <v>-4.9179555313229005E-3</v>
      </c>
      <c r="AM76" s="28">
        <f t="shared" si="48"/>
        <v>3.4309623430962277E-3</v>
      </c>
      <c r="AN76" s="29">
        <f t="shared" si="49"/>
        <v>4.0471378769721946E-3</v>
      </c>
      <c r="AO76" s="87">
        <f t="shared" si="50"/>
        <v>3.3019199127689181E-3</v>
      </c>
      <c r="AP76" s="33"/>
      <c r="AQ76" s="31"/>
      <c r="AR76" s="31"/>
      <c r="AS76" s="32"/>
      <c r="AT76" s="32"/>
    </row>
    <row r="77" spans="1:46" s="101" customFormat="1">
      <c r="A77" s="235" t="s">
        <v>158</v>
      </c>
      <c r="B77" s="80">
        <v>1265714138.6800001</v>
      </c>
      <c r="C77" s="81">
        <v>1.0368999999999999</v>
      </c>
      <c r="D77" s="80">
        <v>1260349877.24</v>
      </c>
      <c r="E77" s="81">
        <v>1.0379</v>
      </c>
      <c r="F77" s="26">
        <f>((D77-B77)/B77)</f>
        <v>-4.2381302982001838E-3</v>
      </c>
      <c r="G77" s="26">
        <f>((E77-C77)/C77)</f>
        <v>9.6441315459553669E-4</v>
      </c>
      <c r="H77" s="80">
        <v>1255423697.74</v>
      </c>
      <c r="I77" s="81">
        <v>1.0389999999999999</v>
      </c>
      <c r="J77" s="26">
        <f t="shared" si="32"/>
        <v>-3.9085809337226921E-3</v>
      </c>
      <c r="K77" s="26">
        <f t="shared" si="33"/>
        <v>1.0598323537911927E-3</v>
      </c>
      <c r="L77" s="80">
        <v>1252008602.0899999</v>
      </c>
      <c r="M77" s="81">
        <v>1.0399</v>
      </c>
      <c r="N77" s="26">
        <f t="shared" si="34"/>
        <v>-2.720273367587304E-3</v>
      </c>
      <c r="O77" s="26">
        <f t="shared" si="35"/>
        <v>8.6621751684323679E-4</v>
      </c>
      <c r="P77" s="80">
        <v>1253726097.21</v>
      </c>
      <c r="Q77" s="81">
        <v>1.0408999999999999</v>
      </c>
      <c r="R77" s="26">
        <f t="shared" si="36"/>
        <v>1.3717917889166889E-3</v>
      </c>
      <c r="S77" s="26">
        <f t="shared" si="37"/>
        <v>9.6163092605047588E-4</v>
      </c>
      <c r="T77" s="80">
        <v>1243242525.3299999</v>
      </c>
      <c r="U77" s="81">
        <v>1.0418000000000001</v>
      </c>
      <c r="V77" s="26">
        <f t="shared" si="38"/>
        <v>-8.3619316079723508E-3</v>
      </c>
      <c r="W77" s="26">
        <f t="shared" si="39"/>
        <v>8.6463637237018255E-4</v>
      </c>
      <c r="X77" s="80">
        <v>1268386584.52</v>
      </c>
      <c r="Y77" s="81">
        <v>1.0429999999999999</v>
      </c>
      <c r="Z77" s="26">
        <f t="shared" si="40"/>
        <v>2.0224581027202194E-2</v>
      </c>
      <c r="AA77" s="26">
        <f t="shared" si="40"/>
        <v>1.1518525628718254E-3</v>
      </c>
      <c r="AB77" s="80">
        <v>1271398919.98</v>
      </c>
      <c r="AC77" s="81">
        <v>1.044</v>
      </c>
      <c r="AD77" s="26">
        <f t="shared" si="41"/>
        <v>2.3749348162177284E-3</v>
      </c>
      <c r="AE77" s="26">
        <f t="shared" si="42"/>
        <v>9.5877277085341516E-4</v>
      </c>
      <c r="AF77" s="80">
        <v>1271008306.1099999</v>
      </c>
      <c r="AG77" s="81">
        <v>1.0450999999999999</v>
      </c>
      <c r="AH77" s="26">
        <f t="shared" si="43"/>
        <v>-3.0723155719392038E-4</v>
      </c>
      <c r="AI77" s="26">
        <f t="shared" si="44"/>
        <v>1.0536398467431789E-3</v>
      </c>
      <c r="AJ77" s="27">
        <f t="shared" si="45"/>
        <v>5.5439498345751979E-4</v>
      </c>
      <c r="AK77" s="27">
        <f t="shared" si="46"/>
        <v>9.8512443801488064E-4</v>
      </c>
      <c r="AL77" s="28">
        <f t="shared" si="47"/>
        <v>8.4567222661539338E-3</v>
      </c>
      <c r="AM77" s="28">
        <f t="shared" si="48"/>
        <v>6.9370844975429934E-3</v>
      </c>
      <c r="AN77" s="29">
        <f t="shared" si="49"/>
        <v>8.6582075629210026E-3</v>
      </c>
      <c r="AO77" s="87">
        <f t="shared" si="50"/>
        <v>9.8854470325948298E-5</v>
      </c>
      <c r="AP77" s="33"/>
      <c r="AQ77" s="31"/>
      <c r="AR77" s="31"/>
      <c r="AS77" s="32"/>
      <c r="AT77" s="32"/>
    </row>
    <row r="78" spans="1:46" s="128" customFormat="1" ht="15.75" customHeight="1">
      <c r="A78" s="235" t="s">
        <v>182</v>
      </c>
      <c r="B78" s="80">
        <v>29412273102.57</v>
      </c>
      <c r="C78" s="81">
        <v>108.65</v>
      </c>
      <c r="D78" s="80">
        <v>29484002613.880001</v>
      </c>
      <c r="E78" s="81">
        <v>108.79</v>
      </c>
      <c r="F78" s="26">
        <f>((D78-B78)/B78)</f>
        <v>2.4387612293635939E-3</v>
      </c>
      <c r="G78" s="26">
        <f>((E78-C78)/C78)</f>
        <v>1.2885411872986705E-3</v>
      </c>
      <c r="H78" s="80">
        <v>29813910559.43</v>
      </c>
      <c r="I78" s="81">
        <v>108.92</v>
      </c>
      <c r="J78" s="26">
        <f t="shared" si="32"/>
        <v>1.118938801730707E-2</v>
      </c>
      <c r="K78" s="26">
        <f t="shared" si="33"/>
        <v>1.19496277231359E-3</v>
      </c>
      <c r="L78" s="80">
        <v>29949372026.66</v>
      </c>
      <c r="M78" s="81">
        <v>109.03</v>
      </c>
      <c r="N78" s="26">
        <f t="shared" si="34"/>
        <v>4.5435658955230119E-3</v>
      </c>
      <c r="O78" s="26">
        <f t="shared" si="35"/>
        <v>1.0099155343371228E-3</v>
      </c>
      <c r="P78" s="80">
        <v>30483235603.939999</v>
      </c>
      <c r="Q78" s="81">
        <v>109.16</v>
      </c>
      <c r="R78" s="26">
        <f t="shared" si="36"/>
        <v>1.7825534932911783E-2</v>
      </c>
      <c r="S78" s="26">
        <f t="shared" si="37"/>
        <v>1.1923323855819081E-3</v>
      </c>
      <c r="T78" s="80">
        <v>31269776905.529999</v>
      </c>
      <c r="U78" s="81">
        <v>109.28</v>
      </c>
      <c r="V78" s="26">
        <f t="shared" si="38"/>
        <v>2.5802421757627942E-2</v>
      </c>
      <c r="W78" s="26">
        <f t="shared" si="39"/>
        <v>1.0993037742763334E-3</v>
      </c>
      <c r="X78" s="80">
        <v>31910053631.599998</v>
      </c>
      <c r="Y78" s="81">
        <v>109.41</v>
      </c>
      <c r="Z78" s="26">
        <f t="shared" si="40"/>
        <v>2.0475896838162859E-2</v>
      </c>
      <c r="AA78" s="26">
        <f t="shared" si="40"/>
        <v>1.1896046852122571E-3</v>
      </c>
      <c r="AB78" s="80">
        <v>31496830937.639999</v>
      </c>
      <c r="AC78" s="81">
        <v>109.55</v>
      </c>
      <c r="AD78" s="26">
        <f t="shared" si="41"/>
        <v>-1.2949608256088655E-2</v>
      </c>
      <c r="AE78" s="26">
        <f t="shared" si="42"/>
        <v>1.2795905310300755E-3</v>
      </c>
      <c r="AF78" s="80">
        <v>31818847176.709999</v>
      </c>
      <c r="AG78" s="81">
        <v>109.69</v>
      </c>
      <c r="AH78" s="26">
        <f t="shared" si="43"/>
        <v>1.0223766311841142E-2</v>
      </c>
      <c r="AI78" s="26">
        <f t="shared" si="44"/>
        <v>1.2779552715655004E-3</v>
      </c>
      <c r="AJ78" s="27">
        <f t="shared" si="45"/>
        <v>9.9437158408310928E-3</v>
      </c>
      <c r="AK78" s="27">
        <f t="shared" si="46"/>
        <v>1.1915257677019321E-3</v>
      </c>
      <c r="AL78" s="28">
        <f t="shared" si="47"/>
        <v>7.9190216925663873E-2</v>
      </c>
      <c r="AM78" s="28">
        <f t="shared" si="48"/>
        <v>8.272819192940449E-3</v>
      </c>
      <c r="AN78" s="29">
        <f t="shared" si="49"/>
        <v>1.2164167759169056E-2</v>
      </c>
      <c r="AO78" s="87">
        <f t="shared" si="50"/>
        <v>9.7204335913670875E-5</v>
      </c>
      <c r="AP78" s="33"/>
      <c r="AQ78" s="31"/>
      <c r="AR78" s="31"/>
      <c r="AS78" s="32"/>
      <c r="AT78" s="32"/>
    </row>
    <row r="79" spans="1:46" s="128" customFormat="1" ht="15.75" customHeight="1">
      <c r="A79" s="235" t="s">
        <v>187</v>
      </c>
      <c r="B79" s="80">
        <v>262939125.09</v>
      </c>
      <c r="C79" s="80">
        <v>1094.76</v>
      </c>
      <c r="D79" s="80">
        <v>261935642.40000001</v>
      </c>
      <c r="E79" s="80">
        <v>1097.07</v>
      </c>
      <c r="F79" s="26">
        <f>((D79-B79)/B79)</f>
        <v>-3.8164068951568961E-3</v>
      </c>
      <c r="G79" s="26">
        <f>((E79-C79)/C79)</f>
        <v>2.1100515181409125E-3</v>
      </c>
      <c r="H79" s="80">
        <v>261282650.49000001</v>
      </c>
      <c r="I79" s="80">
        <v>1099.95</v>
      </c>
      <c r="J79" s="26">
        <f t="shared" si="32"/>
        <v>-2.4929479013124042E-3</v>
      </c>
      <c r="K79" s="26">
        <f t="shared" si="33"/>
        <v>2.6251743279828172E-3</v>
      </c>
      <c r="L79" s="80">
        <v>262497187.52000001</v>
      </c>
      <c r="M79" s="80">
        <v>1102.28</v>
      </c>
      <c r="N79" s="26">
        <f t="shared" si="34"/>
        <v>4.6483646262861405E-3</v>
      </c>
      <c r="O79" s="26">
        <f t="shared" si="35"/>
        <v>2.1182781035500951E-3</v>
      </c>
      <c r="P79" s="80">
        <v>263105774.58000001</v>
      </c>
      <c r="Q79" s="80">
        <v>1104.5999999999999</v>
      </c>
      <c r="R79" s="26">
        <f t="shared" si="36"/>
        <v>2.3184517356157706E-3</v>
      </c>
      <c r="S79" s="26">
        <f t="shared" si="37"/>
        <v>2.10472838117351E-3</v>
      </c>
      <c r="T79" s="80">
        <v>263902222.18000001</v>
      </c>
      <c r="U79" s="80">
        <v>1106.93</v>
      </c>
      <c r="V79" s="26">
        <f t="shared" si="38"/>
        <v>3.0271004172043588E-3</v>
      </c>
      <c r="W79" s="26">
        <f t="shared" si="39"/>
        <v>2.1093608546081432E-3</v>
      </c>
      <c r="X79" s="80">
        <v>264865205.22999999</v>
      </c>
      <c r="Y79" s="80">
        <v>1109.24</v>
      </c>
      <c r="Z79" s="26">
        <f t="shared" si="40"/>
        <v>3.6490145556378052E-3</v>
      </c>
      <c r="AA79" s="26">
        <f t="shared" si="40"/>
        <v>2.0868528271886619E-3</v>
      </c>
      <c r="AB79" s="80">
        <v>264973914.84</v>
      </c>
      <c r="AC79" s="80">
        <v>1111.56</v>
      </c>
      <c r="AD79" s="26">
        <f t="shared" si="41"/>
        <v>4.1043371440810638E-4</v>
      </c>
      <c r="AE79" s="26">
        <f t="shared" si="42"/>
        <v>2.0915221232555049E-3</v>
      </c>
      <c r="AF79" s="80">
        <v>265526309.66</v>
      </c>
      <c r="AG79" s="80">
        <v>1113.8800000000001</v>
      </c>
      <c r="AH79" s="26">
        <f t="shared" si="43"/>
        <v>2.0847139626311785E-3</v>
      </c>
      <c r="AI79" s="26">
        <f t="shared" si="44"/>
        <v>2.0871567886575296E-3</v>
      </c>
      <c r="AJ79" s="27">
        <f t="shared" si="45"/>
        <v>1.2285905269142576E-3</v>
      </c>
      <c r="AK79" s="27">
        <f t="shared" si="46"/>
        <v>2.1666406155696465E-3</v>
      </c>
      <c r="AL79" s="28">
        <f t="shared" si="47"/>
        <v>1.3708204149310496E-2</v>
      </c>
      <c r="AM79" s="28">
        <f t="shared" si="48"/>
        <v>1.5322632101871507E-2</v>
      </c>
      <c r="AN79" s="29">
        <f t="shared" si="49"/>
        <v>2.9923692910412514E-3</v>
      </c>
      <c r="AO79" s="87">
        <f t="shared" si="50"/>
        <v>1.8563985006406022E-4</v>
      </c>
      <c r="AP79" s="33"/>
      <c r="AQ79" s="31"/>
      <c r="AR79" s="31"/>
      <c r="AS79" s="32"/>
      <c r="AT79" s="32"/>
    </row>
    <row r="80" spans="1:46" s="349" customFormat="1" ht="15.75" customHeight="1">
      <c r="A80" s="235" t="s">
        <v>196</v>
      </c>
      <c r="B80" s="80">
        <v>1638199074.8199999</v>
      </c>
      <c r="C80" s="81">
        <v>1.0306</v>
      </c>
      <c r="D80" s="80">
        <v>1596987213.8099999</v>
      </c>
      <c r="E80" s="81">
        <v>1.0306</v>
      </c>
      <c r="F80" s="26">
        <f>((D80-B80)/B80)</f>
        <v>-2.515680886618021E-2</v>
      </c>
      <c r="G80" s="26">
        <f>((E80-C80)/C80)</f>
        <v>0</v>
      </c>
      <c r="H80" s="80">
        <v>1600906240.53</v>
      </c>
      <c r="I80" s="81">
        <v>1.0335000000000001</v>
      </c>
      <c r="J80" s="26">
        <f t="shared" si="32"/>
        <v>2.4540125845154644E-3</v>
      </c>
      <c r="K80" s="26">
        <f t="shared" si="33"/>
        <v>2.8138948185524207E-3</v>
      </c>
      <c r="L80" s="80">
        <v>1601953352.9300001</v>
      </c>
      <c r="M80" s="81">
        <v>1.0351999999999999</v>
      </c>
      <c r="N80" s="26">
        <f t="shared" si="34"/>
        <v>6.540747818269705E-4</v>
      </c>
      <c r="O80" s="26">
        <f t="shared" si="35"/>
        <v>1.6448959845184448E-3</v>
      </c>
      <c r="P80" s="80">
        <v>1598798187.1700001</v>
      </c>
      <c r="Q80" s="81">
        <v>1.0363</v>
      </c>
      <c r="R80" s="26">
        <f t="shared" si="36"/>
        <v>-1.9695740542189561E-3</v>
      </c>
      <c r="S80" s="26">
        <f t="shared" si="37"/>
        <v>1.0625965996909786E-3</v>
      </c>
      <c r="T80" s="80">
        <v>1599495752.8900001</v>
      </c>
      <c r="U80" s="81">
        <v>1.0379</v>
      </c>
      <c r="V80" s="26">
        <f t="shared" si="38"/>
        <v>4.3630629906753611E-4</v>
      </c>
      <c r="W80" s="26">
        <f t="shared" si="39"/>
        <v>1.5439544533436705E-3</v>
      </c>
      <c r="X80" s="80">
        <v>1611314245.49</v>
      </c>
      <c r="Y80" s="81">
        <v>1.0391999999999999</v>
      </c>
      <c r="Z80" s="26">
        <f t="shared" si="40"/>
        <v>7.3888865154196392E-3</v>
      </c>
      <c r="AA80" s="26">
        <f t="shared" si="40"/>
        <v>1.2525291453895913E-3</v>
      </c>
      <c r="AB80" s="80">
        <v>1632426063.1300001</v>
      </c>
      <c r="AC80" s="81">
        <v>1.0446</v>
      </c>
      <c r="AD80" s="26">
        <f t="shared" si="41"/>
        <v>1.3102234836619353E-2</v>
      </c>
      <c r="AE80" s="26">
        <f t="shared" si="42"/>
        <v>5.1963048498845955E-3</v>
      </c>
      <c r="AF80" s="80">
        <v>1410773490.71</v>
      </c>
      <c r="AG80" s="81">
        <v>1.0461</v>
      </c>
      <c r="AH80" s="26">
        <f t="shared" si="43"/>
        <v>-0.13578107911056339</v>
      </c>
      <c r="AI80" s="26">
        <f t="shared" si="44"/>
        <v>1.4359563469271079E-3</v>
      </c>
      <c r="AJ80" s="27">
        <f t="shared" si="45"/>
        <v>-1.73589933766892E-2</v>
      </c>
      <c r="AK80" s="27">
        <f t="shared" si="46"/>
        <v>1.868766524788351E-3</v>
      </c>
      <c r="AL80" s="28">
        <f t="shared" si="47"/>
        <v>-0.1166031396430169</v>
      </c>
      <c r="AM80" s="28">
        <f t="shared" si="48"/>
        <v>1.5039782650883049E-2</v>
      </c>
      <c r="AN80" s="29">
        <f t="shared" si="49"/>
        <v>4.9128800175401326E-2</v>
      </c>
      <c r="AO80" s="87">
        <f t="shared" si="50"/>
        <v>1.5506068455996829E-3</v>
      </c>
      <c r="AP80" s="33"/>
      <c r="AQ80" s="31"/>
      <c r="AR80" s="31"/>
      <c r="AS80" s="32"/>
      <c r="AT80" s="32"/>
    </row>
    <row r="81" spans="1:46" s="349" customFormat="1" ht="15.75" customHeight="1">
      <c r="A81" s="235" t="s">
        <v>250</v>
      </c>
      <c r="B81" s="80">
        <v>928038392.54999995</v>
      </c>
      <c r="C81" s="81">
        <v>103.33</v>
      </c>
      <c r="D81" s="80">
        <v>1003312301.41</v>
      </c>
      <c r="E81" s="81">
        <v>103.48</v>
      </c>
      <c r="F81" s="26">
        <f>((D81-B81)/B81)</f>
        <v>8.11107702701475E-2</v>
      </c>
      <c r="G81" s="26">
        <f>((E81-C81)/C81)</f>
        <v>1.4516597309591182E-3</v>
      </c>
      <c r="H81" s="80">
        <v>1232300030.3599999</v>
      </c>
      <c r="I81" s="81">
        <v>103.6</v>
      </c>
      <c r="J81" s="26">
        <f t="shared" si="32"/>
        <v>0.22823175658087033</v>
      </c>
      <c r="K81" s="26">
        <f t="shared" si="33"/>
        <v>1.1596443757246843E-3</v>
      </c>
      <c r="L81" s="80">
        <v>1253566536.26</v>
      </c>
      <c r="M81" s="81">
        <v>103.76</v>
      </c>
      <c r="N81" s="26">
        <f t="shared" si="34"/>
        <v>1.7257571513479043E-2</v>
      </c>
      <c r="O81" s="26">
        <f t="shared" si="35"/>
        <v>1.5444015444016487E-3</v>
      </c>
      <c r="P81" s="80">
        <v>1307160817.8399999</v>
      </c>
      <c r="Q81" s="81">
        <v>103.94</v>
      </c>
      <c r="R81" s="26">
        <f t="shared" si="36"/>
        <v>4.2753439909059623E-2</v>
      </c>
      <c r="S81" s="26">
        <f t="shared" si="37"/>
        <v>1.7347725520431053E-3</v>
      </c>
      <c r="T81" s="80">
        <v>1444334240.3299999</v>
      </c>
      <c r="U81" s="81">
        <v>104.08</v>
      </c>
      <c r="V81" s="26">
        <f t="shared" si="38"/>
        <v>0.10493997419282378</v>
      </c>
      <c r="W81" s="26">
        <f t="shared" si="39"/>
        <v>1.3469309216855934E-3</v>
      </c>
      <c r="X81" s="80">
        <v>1501661083.1199999</v>
      </c>
      <c r="Y81" s="81">
        <v>104.24</v>
      </c>
      <c r="Z81" s="26">
        <f t="shared" si="40"/>
        <v>3.9690842458253973E-2</v>
      </c>
      <c r="AA81" s="26">
        <f t="shared" si="40"/>
        <v>1.5372790161413969E-3</v>
      </c>
      <c r="AB81" s="80">
        <v>1505945967.3099999</v>
      </c>
      <c r="AC81" s="81">
        <v>104.41</v>
      </c>
      <c r="AD81" s="26">
        <f t="shared" si="41"/>
        <v>2.8534296041669784E-3</v>
      </c>
      <c r="AE81" s="26">
        <f t="shared" si="42"/>
        <v>1.6308518802763019E-3</v>
      </c>
      <c r="AF81" s="80">
        <v>1506605316</v>
      </c>
      <c r="AG81" s="81">
        <v>104.52</v>
      </c>
      <c r="AH81" s="26">
        <f t="shared" si="43"/>
        <v>4.3783024378877324E-4</v>
      </c>
      <c r="AI81" s="26">
        <f t="shared" si="44"/>
        <v>1.0535389330523842E-3</v>
      </c>
      <c r="AJ81" s="27">
        <f t="shared" si="45"/>
        <v>6.4659451846573748E-2</v>
      </c>
      <c r="AK81" s="27">
        <f t="shared" si="46"/>
        <v>1.4323848692855291E-3</v>
      </c>
      <c r="AL81" s="28">
        <f t="shared" si="47"/>
        <v>0.50163145999774916</v>
      </c>
      <c r="AM81" s="28">
        <f t="shared" si="48"/>
        <v>1.0050251256281329E-2</v>
      </c>
      <c r="AN81" s="29">
        <f t="shared" si="49"/>
        <v>7.553968623377133E-2</v>
      </c>
      <c r="AO81" s="87">
        <f t="shared" si="50"/>
        <v>2.3298175905450767E-4</v>
      </c>
      <c r="AP81" s="33"/>
      <c r="AQ81" s="31"/>
      <c r="AR81" s="31"/>
      <c r="AS81" s="32"/>
      <c r="AT81" s="32"/>
    </row>
    <row r="82" spans="1:46" s="355" customFormat="1" ht="15.75" customHeight="1">
      <c r="A82" s="235" t="s">
        <v>254</v>
      </c>
      <c r="B82" s="80">
        <v>224790333.09999999</v>
      </c>
      <c r="C82" s="81">
        <v>100.53</v>
      </c>
      <c r="D82" s="80">
        <v>272759551.36000001</v>
      </c>
      <c r="E82" s="81">
        <v>100.6</v>
      </c>
      <c r="F82" s="26">
        <f>((D82-B82)/B82)</f>
        <v>0.21339537870011735</v>
      </c>
      <c r="G82" s="26">
        <f>((E82-C82)/C82)</f>
        <v>6.9630955933545392E-4</v>
      </c>
      <c r="H82" s="80">
        <v>280234872.38</v>
      </c>
      <c r="I82" s="81">
        <v>100.69</v>
      </c>
      <c r="J82" s="26">
        <f t="shared" ref="J82" si="51">((H82-D82)/D82)</f>
        <v>2.7406266738332196E-2</v>
      </c>
      <c r="K82" s="26">
        <f t="shared" ref="K82" si="52">((I82-E82)/E82)</f>
        <v>8.9463220675947729E-4</v>
      </c>
      <c r="L82" s="80">
        <v>308805176.38999999</v>
      </c>
      <c r="M82" s="81">
        <v>100.75</v>
      </c>
      <c r="N82" s="26">
        <f t="shared" ref="N82" si="53">((L82-H82)/H82)</f>
        <v>0.10195128025058389</v>
      </c>
      <c r="O82" s="26">
        <f t="shared" ref="O82" si="54">((M82-I82)/I82)</f>
        <v>5.9588837024532998E-4</v>
      </c>
      <c r="P82" s="80">
        <v>328721972.19</v>
      </c>
      <c r="Q82" s="81">
        <v>100.95</v>
      </c>
      <c r="R82" s="26">
        <f t="shared" ref="R82" si="55">((P82-L82)/L82)</f>
        <v>6.4496314578763564E-2</v>
      </c>
      <c r="S82" s="26">
        <f t="shared" ref="S82" si="56">((Q82-M82)/M82)</f>
        <v>1.9851116625310456E-3</v>
      </c>
      <c r="T82" s="80">
        <v>356420561.47000003</v>
      </c>
      <c r="U82" s="81">
        <v>101.24</v>
      </c>
      <c r="V82" s="26">
        <f t="shared" ref="V82" si="57">((T82-P82)/P82)</f>
        <v>8.4261447737939338E-2</v>
      </c>
      <c r="W82" s="26">
        <f t="shared" ref="W82" si="58">((U82-Q82)/Q82)</f>
        <v>2.8727092620108178E-3</v>
      </c>
      <c r="X82" s="80">
        <v>357351677.92000002</v>
      </c>
      <c r="Y82" s="81">
        <v>101.46</v>
      </c>
      <c r="Z82" s="26">
        <f t="shared" ref="Z82" si="59">((X82-T82)/T82)</f>
        <v>2.6124094697560266E-3</v>
      </c>
      <c r="AA82" s="26">
        <f t="shared" ref="AA82" si="60">((Y82-U82)/U82)</f>
        <v>2.1730541288028336E-3</v>
      </c>
      <c r="AB82" s="80">
        <v>369634749.07999998</v>
      </c>
      <c r="AC82" s="81">
        <v>101.65</v>
      </c>
      <c r="AD82" s="26">
        <f t="shared" ref="AD82" si="61">((AB82-X82)/X82)</f>
        <v>3.4372501708946131E-2</v>
      </c>
      <c r="AE82" s="26">
        <f t="shared" ref="AE82" si="62">((AC82-Y82)/Y82)</f>
        <v>1.8726591760300803E-3</v>
      </c>
      <c r="AF82" s="80">
        <v>383983573.06999999</v>
      </c>
      <c r="AG82" s="81">
        <v>101.74</v>
      </c>
      <c r="AH82" s="26">
        <f t="shared" si="43"/>
        <v>3.8818926049873345E-2</v>
      </c>
      <c r="AI82" s="26">
        <f t="shared" si="44"/>
        <v>8.8539104771263345E-4</v>
      </c>
      <c r="AJ82" s="27">
        <f t="shared" si="45"/>
        <v>7.0914315654288976E-2</v>
      </c>
      <c r="AK82" s="27">
        <f t="shared" si="46"/>
        <v>1.496969426678459E-3</v>
      </c>
      <c r="AL82" s="28">
        <f t="shared" si="47"/>
        <v>0.40777315095082278</v>
      </c>
      <c r="AM82" s="28">
        <f t="shared" si="48"/>
        <v>1.1332007952286288E-2</v>
      </c>
      <c r="AN82" s="29">
        <f t="shared" si="49"/>
        <v>6.5907946713442855E-2</v>
      </c>
      <c r="AO82" s="87">
        <f t="shared" si="50"/>
        <v>8.382820683408346E-4</v>
      </c>
      <c r="AP82" s="33"/>
      <c r="AQ82" s="31"/>
      <c r="AR82" s="31"/>
      <c r="AS82" s="32"/>
      <c r="AT82" s="32"/>
    </row>
    <row r="83" spans="1:46" s="134" customFormat="1" ht="15.75" customHeight="1">
      <c r="A83" s="235" t="s">
        <v>265</v>
      </c>
      <c r="B83" s="80">
        <v>0</v>
      </c>
      <c r="C83" s="81">
        <v>0</v>
      </c>
      <c r="D83" s="80">
        <v>0</v>
      </c>
      <c r="E83" s="81">
        <v>0</v>
      </c>
      <c r="F83" s="26" t="e">
        <f>((D83-B83)/B83)</f>
        <v>#DIV/0!</v>
      </c>
      <c r="G83" s="26" t="e">
        <f>((E83-C83)/C83)</f>
        <v>#DIV/0!</v>
      </c>
      <c r="H83" s="80">
        <v>0</v>
      </c>
      <c r="I83" s="81">
        <v>0</v>
      </c>
      <c r="J83" s="26" t="e">
        <f t="shared" si="32"/>
        <v>#DIV/0!</v>
      </c>
      <c r="K83" s="26" t="e">
        <f t="shared" si="33"/>
        <v>#DIV/0!</v>
      </c>
      <c r="L83" s="80">
        <v>0</v>
      </c>
      <c r="M83" s="81">
        <v>0</v>
      </c>
      <c r="N83" s="26" t="e">
        <f t="shared" si="34"/>
        <v>#DIV/0!</v>
      </c>
      <c r="O83" s="26" t="e">
        <f t="shared" si="35"/>
        <v>#DIV/0!</v>
      </c>
      <c r="P83" s="80">
        <v>0</v>
      </c>
      <c r="Q83" s="81">
        <v>0</v>
      </c>
      <c r="R83" s="26" t="e">
        <f t="shared" si="36"/>
        <v>#DIV/0!</v>
      </c>
      <c r="S83" s="26" t="e">
        <f t="shared" si="37"/>
        <v>#DIV/0!</v>
      </c>
      <c r="T83" s="80">
        <v>0</v>
      </c>
      <c r="U83" s="81">
        <v>0</v>
      </c>
      <c r="V83" s="26" t="e">
        <f t="shared" si="38"/>
        <v>#DIV/0!</v>
      </c>
      <c r="W83" s="26" t="e">
        <f t="shared" si="39"/>
        <v>#DIV/0!</v>
      </c>
      <c r="X83" s="80">
        <v>0</v>
      </c>
      <c r="Y83" s="81">
        <v>0</v>
      </c>
      <c r="Z83" s="26" t="e">
        <f t="shared" si="40"/>
        <v>#DIV/0!</v>
      </c>
      <c r="AA83" s="26" t="e">
        <f t="shared" si="40"/>
        <v>#DIV/0!</v>
      </c>
      <c r="AB83" s="80">
        <v>894189127.21000004</v>
      </c>
      <c r="AC83" s="81">
        <v>1.0001</v>
      </c>
      <c r="AD83" s="26" t="e">
        <f t="shared" si="41"/>
        <v>#DIV/0!</v>
      </c>
      <c r="AE83" s="26" t="e">
        <f t="shared" si="42"/>
        <v>#DIV/0!</v>
      </c>
      <c r="AF83" s="80">
        <v>918814055.39999998</v>
      </c>
      <c r="AG83" s="81">
        <v>1.0014000000000001</v>
      </c>
      <c r="AH83" s="26">
        <f t="shared" si="43"/>
        <v>2.7538836517542201E-2</v>
      </c>
      <c r="AI83" s="26">
        <f t="shared" si="44"/>
        <v>1.299870012998779E-3</v>
      </c>
      <c r="AJ83" s="27" t="e">
        <f t="shared" si="45"/>
        <v>#DIV/0!</v>
      </c>
      <c r="AK83" s="27" t="e">
        <f t="shared" si="46"/>
        <v>#DIV/0!</v>
      </c>
      <c r="AL83" s="28" t="e">
        <f t="shared" si="47"/>
        <v>#DIV/0!</v>
      </c>
      <c r="AM83" s="28" t="e">
        <f t="shared" si="48"/>
        <v>#DIV/0!</v>
      </c>
      <c r="AN83" s="29" t="e">
        <f t="shared" si="49"/>
        <v>#DIV/0!</v>
      </c>
      <c r="AO83" s="87" t="e">
        <f t="shared" si="50"/>
        <v>#DIV/0!</v>
      </c>
      <c r="AP83" s="33"/>
      <c r="AQ83" s="31"/>
      <c r="AR83" s="31"/>
      <c r="AS83" s="32"/>
      <c r="AT83" s="32"/>
    </row>
    <row r="84" spans="1:46">
      <c r="A84" s="237" t="s">
        <v>47</v>
      </c>
      <c r="B84" s="84">
        <f>SUM(B55:B83)</f>
        <v>413868142741.87</v>
      </c>
      <c r="C84" s="100"/>
      <c r="D84" s="84">
        <f>SUM(D55:D83)</f>
        <v>418373146632.8299</v>
      </c>
      <c r="E84" s="100"/>
      <c r="F84" s="26">
        <f>((D84-B84)/B84)</f>
        <v>1.08851187750628E-2</v>
      </c>
      <c r="G84" s="26"/>
      <c r="H84" s="84">
        <f>SUM(H55:H83)</f>
        <v>418620801050.5899</v>
      </c>
      <c r="I84" s="100"/>
      <c r="J84" s="26">
        <f t="shared" si="32"/>
        <v>5.9194625599944331E-4</v>
      </c>
      <c r="K84" s="26"/>
      <c r="L84" s="84">
        <f>SUM(L55:L83)</f>
        <v>421480231599.46014</v>
      </c>
      <c r="M84" s="100"/>
      <c r="N84" s="26">
        <f t="shared" si="34"/>
        <v>6.830598340297667E-3</v>
      </c>
      <c r="O84" s="26"/>
      <c r="P84" s="84">
        <f>SUM(P55:P83)</f>
        <v>427193365726.90002</v>
      </c>
      <c r="Q84" s="100"/>
      <c r="R84" s="26">
        <f t="shared" si="36"/>
        <v>1.3554927845036322E-2</v>
      </c>
      <c r="S84" s="26"/>
      <c r="T84" s="84">
        <f>SUM(T55:T83)</f>
        <v>423605832544.70996</v>
      </c>
      <c r="U84" s="100"/>
      <c r="V84" s="26">
        <f t="shared" si="38"/>
        <v>-8.3979140829718163E-3</v>
      </c>
      <c r="W84" s="26"/>
      <c r="X84" s="84">
        <f>SUM(X55:X83)</f>
        <v>423881337019.67987</v>
      </c>
      <c r="Y84" s="100"/>
      <c r="Z84" s="26">
        <f t="shared" si="40"/>
        <v>6.5037932389854717E-4</v>
      </c>
      <c r="AA84" s="26"/>
      <c r="AB84" s="84">
        <f>SUM(AB55:AB83)</f>
        <v>423417886681.36993</v>
      </c>
      <c r="AC84" s="81">
        <v>1.0001</v>
      </c>
      <c r="AD84" s="26">
        <f t="shared" si="41"/>
        <v>-1.0933492414845797E-3</v>
      </c>
      <c r="AE84" s="26"/>
      <c r="AF84" s="84">
        <f>SUM(AF55:AF83)</f>
        <v>412398367881.5</v>
      </c>
      <c r="AG84" s="100"/>
      <c r="AH84" s="26">
        <f t="shared" si="43"/>
        <v>-2.6025161303972814E-2</v>
      </c>
      <c r="AI84" s="26"/>
      <c r="AJ84" s="27">
        <f t="shared" si="45"/>
        <v>-3.7543176101680412E-4</v>
      </c>
      <c r="AK84" s="27"/>
      <c r="AL84" s="28">
        <f t="shared" si="47"/>
        <v>-1.4280980506077854E-2</v>
      </c>
      <c r="AM84" s="28"/>
      <c r="AN84" s="29">
        <f t="shared" si="49"/>
        <v>1.2521719127191895E-2</v>
      </c>
      <c r="AO84" s="87"/>
      <c r="AP84" s="33"/>
      <c r="AQ84" s="43"/>
      <c r="AR84" s="16"/>
      <c r="AS84" s="32" t="e">
        <f>(#REF!/AQ84)-1</f>
        <v>#REF!</v>
      </c>
      <c r="AT84" s="32" t="e">
        <f>(#REF!/AR84)-1</f>
        <v>#REF!</v>
      </c>
    </row>
    <row r="85" spans="1:46" s="134" customFormat="1" ht="7.5" customHeight="1">
      <c r="A85" s="237"/>
      <c r="B85" s="100"/>
      <c r="C85" s="100"/>
      <c r="D85" s="100"/>
      <c r="E85" s="100"/>
      <c r="F85" s="26"/>
      <c r="G85" s="26"/>
      <c r="H85" s="100"/>
      <c r="I85" s="100"/>
      <c r="J85" s="26"/>
      <c r="K85" s="26"/>
      <c r="L85" s="100"/>
      <c r="M85" s="100"/>
      <c r="N85" s="26"/>
      <c r="O85" s="26"/>
      <c r="P85" s="100"/>
      <c r="Q85" s="100"/>
      <c r="R85" s="26"/>
      <c r="S85" s="26"/>
      <c r="T85" s="100"/>
      <c r="U85" s="100"/>
      <c r="V85" s="26"/>
      <c r="W85" s="26"/>
      <c r="X85" s="100"/>
      <c r="Y85" s="100"/>
      <c r="Z85" s="26"/>
      <c r="AA85" s="26"/>
      <c r="AB85" s="84"/>
      <c r="AC85" s="100"/>
      <c r="AD85" s="26"/>
      <c r="AE85" s="26"/>
      <c r="AF85" s="100"/>
      <c r="AG85" s="100"/>
      <c r="AH85" s="26"/>
      <c r="AI85" s="26"/>
      <c r="AJ85" s="27"/>
      <c r="AK85" s="27"/>
      <c r="AL85" s="28"/>
      <c r="AM85" s="28"/>
      <c r="AN85" s="29"/>
      <c r="AO85" s="87"/>
      <c r="AP85" s="33"/>
      <c r="AQ85" s="43"/>
      <c r="AR85" s="16"/>
      <c r="AS85" s="32"/>
      <c r="AT85" s="32"/>
    </row>
    <row r="86" spans="1:46" s="134" customFormat="1">
      <c r="A86" s="234" t="s">
        <v>217</v>
      </c>
      <c r="B86" s="100"/>
      <c r="C86" s="100"/>
      <c r="D86" s="100"/>
      <c r="E86" s="100"/>
      <c r="F86" s="26"/>
      <c r="G86" s="26"/>
      <c r="H86" s="100"/>
      <c r="I86" s="100"/>
      <c r="J86" s="26"/>
      <c r="K86" s="26"/>
      <c r="L86" s="100"/>
      <c r="M86" s="100"/>
      <c r="N86" s="26"/>
      <c r="O86" s="26"/>
      <c r="P86" s="100"/>
      <c r="Q86" s="100"/>
      <c r="R86" s="26"/>
      <c r="S86" s="26"/>
      <c r="T86" s="100"/>
      <c r="U86" s="100"/>
      <c r="V86" s="26"/>
      <c r="W86" s="26"/>
      <c r="X86" s="100"/>
      <c r="Y86" s="100"/>
      <c r="Z86" s="26"/>
      <c r="AA86" s="26"/>
      <c r="AB86" s="100"/>
      <c r="AC86" s="100"/>
      <c r="AD86" s="26"/>
      <c r="AE86" s="26"/>
      <c r="AF86" s="100"/>
      <c r="AG86" s="100"/>
      <c r="AH86" s="26"/>
      <c r="AI86" s="26"/>
      <c r="AJ86" s="27"/>
      <c r="AK86" s="27"/>
      <c r="AL86" s="28"/>
      <c r="AM86" s="28"/>
      <c r="AN86" s="29"/>
      <c r="AO86" s="87"/>
      <c r="AP86" s="33"/>
      <c r="AQ86" s="43"/>
      <c r="AR86" s="16"/>
      <c r="AS86" s="32"/>
      <c r="AT86" s="32"/>
    </row>
    <row r="87" spans="1:46" s="134" customFormat="1">
      <c r="A87" s="233" t="s">
        <v>218</v>
      </c>
      <c r="B87" s="100"/>
      <c r="C87" s="100"/>
      <c r="D87" s="100"/>
      <c r="E87" s="100"/>
      <c r="F87" s="26"/>
      <c r="G87" s="26"/>
      <c r="H87" s="100"/>
      <c r="I87" s="100"/>
      <c r="J87" s="26"/>
      <c r="K87" s="26"/>
      <c r="L87" s="100"/>
      <c r="M87" s="100"/>
      <c r="N87" s="26"/>
      <c r="O87" s="26"/>
      <c r="P87" s="100"/>
      <c r="Q87" s="100"/>
      <c r="R87" s="26"/>
      <c r="S87" s="26"/>
      <c r="T87" s="100"/>
      <c r="U87" s="100"/>
      <c r="V87" s="26"/>
      <c r="W87" s="26"/>
      <c r="X87" s="100"/>
      <c r="Y87" s="100"/>
      <c r="Z87" s="26"/>
      <c r="AA87" s="26"/>
      <c r="AB87" s="100"/>
      <c r="AC87" s="100"/>
      <c r="AD87" s="26"/>
      <c r="AE87" s="26"/>
      <c r="AF87" s="100"/>
      <c r="AG87" s="100"/>
      <c r="AH87" s="26"/>
      <c r="AI87" s="26"/>
      <c r="AJ87" s="27"/>
      <c r="AK87" s="27"/>
      <c r="AL87" s="28"/>
      <c r="AM87" s="28"/>
      <c r="AN87" s="29"/>
      <c r="AO87" s="87"/>
      <c r="AP87" s="33"/>
      <c r="AQ87" s="43"/>
      <c r="AR87" s="16"/>
      <c r="AS87" s="32"/>
      <c r="AT87" s="32"/>
    </row>
    <row r="88" spans="1:46">
      <c r="A88" s="235" t="s">
        <v>236</v>
      </c>
      <c r="B88" s="80">
        <v>8484631719.1800003</v>
      </c>
      <c r="C88" s="80">
        <v>51396.24</v>
      </c>
      <c r="D88" s="80">
        <v>8544734397.2200003</v>
      </c>
      <c r="E88" s="80">
        <v>51433.74</v>
      </c>
      <c r="F88" s="26">
        <f>((D88-B88)/B88)</f>
        <v>7.0837108821275516E-3</v>
      </c>
      <c r="G88" s="26">
        <f>((E88-C88)/C88)</f>
        <v>7.2962535780827554E-4</v>
      </c>
      <c r="H88" s="80">
        <v>8697307254.5300007</v>
      </c>
      <c r="I88" s="80">
        <v>51467.08</v>
      </c>
      <c r="J88" s="26">
        <f t="shared" ref="J88:J89" si="63">((H88-D88)/D88)</f>
        <v>1.7855775290059276E-2</v>
      </c>
      <c r="K88" s="26">
        <f t="shared" ref="K88:K94" si="64">((I88-E88)/E88)</f>
        <v>6.4821263240829436E-4</v>
      </c>
      <c r="L88" s="80">
        <v>8662327159.4899998</v>
      </c>
      <c r="M88" s="80">
        <v>51496.25</v>
      </c>
      <c r="N88" s="26">
        <f t="shared" ref="N88:N89" si="65">((L88-H88)/H88)</f>
        <v>-4.0219454155516355E-3</v>
      </c>
      <c r="O88" s="26">
        <f t="shared" ref="O88:O94" si="66">((M88-I88)/I88)</f>
        <v>5.6677005961865829E-4</v>
      </c>
      <c r="P88" s="80">
        <v>8839821822.8700008</v>
      </c>
      <c r="Q88" s="80">
        <v>51533.75</v>
      </c>
      <c r="R88" s="26">
        <f t="shared" ref="R88:R89" si="67">((P88-L88)/L88)</f>
        <v>2.0490413270243094E-2</v>
      </c>
      <c r="S88" s="26">
        <f t="shared" ref="S88:S94" si="68">((Q88-M88)/M88)</f>
        <v>7.2820836468674905E-4</v>
      </c>
      <c r="T88" s="80">
        <v>9073476934.7999992</v>
      </c>
      <c r="U88" s="80">
        <v>51571.25</v>
      </c>
      <c r="V88" s="26">
        <f t="shared" ref="V88:V89" si="69">((T88-P88)/P88)</f>
        <v>2.6432106507565129E-2</v>
      </c>
      <c r="W88" s="26">
        <f t="shared" ref="W88:W94" si="70">((U88-Q88)/Q88)</f>
        <v>7.2767846314308589E-4</v>
      </c>
      <c r="X88" s="80">
        <v>9498478644.8799992</v>
      </c>
      <c r="Y88" s="80">
        <v>51617.08</v>
      </c>
      <c r="Z88" s="26">
        <f t="shared" ref="Z88:AA94" si="71">((X88-T88)/T88)</f>
        <v>4.6840005560599134E-2</v>
      </c>
      <c r="AA88" s="26">
        <f t="shared" si="71"/>
        <v>8.8867343723492728E-4</v>
      </c>
      <c r="AB88" s="80">
        <v>9612726342.8999996</v>
      </c>
      <c r="AC88" s="80">
        <v>51650.41</v>
      </c>
      <c r="AD88" s="26">
        <f t="shared" ref="AD88:AD89" si="72">((AB88-X88)/X88)</f>
        <v>1.2027999671461474E-2</v>
      </c>
      <c r="AE88" s="26">
        <f t="shared" ref="AE88:AE94" si="73">((AC88-Y88)/Y88)</f>
        <v>6.4571649539264418E-4</v>
      </c>
      <c r="AF88" s="80">
        <v>9778154304.6100006</v>
      </c>
      <c r="AG88" s="80">
        <v>51696.25</v>
      </c>
      <c r="AH88" s="26">
        <f t="shared" ref="AH88:AH89" si="74">((AF88-AB88)/AB88)</f>
        <v>1.7209265697258384E-2</v>
      </c>
      <c r="AI88" s="26">
        <f t="shared" ref="AI88:AI94" si="75">((AG88-AC88)/AC88)</f>
        <v>8.8750505562291764E-4</v>
      </c>
      <c r="AJ88" s="27">
        <f t="shared" si="45"/>
        <v>1.7989666432970303E-2</v>
      </c>
      <c r="AK88" s="27">
        <f t="shared" si="46"/>
        <v>7.2779873323944397E-4</v>
      </c>
      <c r="AL88" s="28">
        <f t="shared" si="47"/>
        <v>0.14434853677737358</v>
      </c>
      <c r="AM88" s="28">
        <f t="shared" si="48"/>
        <v>5.1038481743696266E-3</v>
      </c>
      <c r="AN88" s="29">
        <f t="shared" si="49"/>
        <v>1.4878027626119965E-2</v>
      </c>
      <c r="AO88" s="87">
        <f t="shared" si="50"/>
        <v>1.1363599376866005E-4</v>
      </c>
      <c r="AP88" s="33"/>
      <c r="AQ88" s="52">
        <v>31507613595.857655</v>
      </c>
      <c r="AR88" s="52">
        <v>11.808257597614354</v>
      </c>
      <c r="AS88" s="32" t="e">
        <f>(#REF!/AQ88)-1</f>
        <v>#REF!</v>
      </c>
      <c r="AT88" s="32" t="e">
        <f>(#REF!/AR88)-1</f>
        <v>#REF!</v>
      </c>
    </row>
    <row r="89" spans="1:46" s="117" customFormat="1">
      <c r="A89" s="235" t="s">
        <v>237</v>
      </c>
      <c r="B89" s="80">
        <v>640063580.63999999</v>
      </c>
      <c r="C89" s="80">
        <v>51296.24</v>
      </c>
      <c r="D89" s="80">
        <v>640452824.77999997</v>
      </c>
      <c r="E89" s="80">
        <v>51325.41</v>
      </c>
      <c r="F89" s="26">
        <f>((D89-B89)/B89)</f>
        <v>6.0813355387410138E-4</v>
      </c>
      <c r="G89" s="26">
        <f>((E89-C89)/C89)</f>
        <v>5.6865766379768834E-4</v>
      </c>
      <c r="H89" s="80">
        <v>640199981.26999998</v>
      </c>
      <c r="I89" s="80">
        <v>51308.74</v>
      </c>
      <c r="J89" s="26">
        <f t="shared" si="63"/>
        <v>-3.9478865611506042E-4</v>
      </c>
      <c r="K89" s="26">
        <f t="shared" si="64"/>
        <v>-3.2479039134817488E-4</v>
      </c>
      <c r="L89" s="80">
        <v>640636287.19000006</v>
      </c>
      <c r="M89" s="80">
        <v>51342.080000000002</v>
      </c>
      <c r="N89" s="26">
        <f t="shared" si="65"/>
        <v>6.8151504649305392E-4</v>
      </c>
      <c r="O89" s="26">
        <f t="shared" si="66"/>
        <v>6.4979182883859133E-4</v>
      </c>
      <c r="P89" s="80">
        <v>641084932.23000002</v>
      </c>
      <c r="Q89" s="80">
        <v>51379.58</v>
      </c>
      <c r="R89" s="26">
        <f t="shared" si="67"/>
        <v>7.0031162606763579E-4</v>
      </c>
      <c r="S89" s="26">
        <f t="shared" si="68"/>
        <v>7.3039502879509359E-4</v>
      </c>
      <c r="T89" s="80">
        <v>641570778.75999999</v>
      </c>
      <c r="U89" s="80">
        <v>51417.08</v>
      </c>
      <c r="V89" s="26">
        <f t="shared" si="69"/>
        <v>7.5785048996544779E-4</v>
      </c>
      <c r="W89" s="26">
        <f t="shared" si="70"/>
        <v>7.2986194126148948E-4</v>
      </c>
      <c r="X89" s="80">
        <v>642047992.00999999</v>
      </c>
      <c r="Y89" s="80">
        <v>51454.58</v>
      </c>
      <c r="Z89" s="26">
        <f t="shared" si="71"/>
        <v>7.4382011431745217E-4</v>
      </c>
      <c r="AA89" s="26">
        <f t="shared" si="71"/>
        <v>7.2932963132095398E-4</v>
      </c>
      <c r="AB89" s="80">
        <v>642490290.35000002</v>
      </c>
      <c r="AC89" s="80">
        <v>51492.08</v>
      </c>
      <c r="AD89" s="26">
        <f t="shared" si="72"/>
        <v>6.8888672732293895E-4</v>
      </c>
      <c r="AE89" s="26">
        <f t="shared" si="73"/>
        <v>7.2879809727336223E-4</v>
      </c>
      <c r="AF89" s="80">
        <v>643063910.33000004</v>
      </c>
      <c r="AG89" s="80">
        <v>51537.91</v>
      </c>
      <c r="AH89" s="26">
        <f t="shared" si="74"/>
        <v>8.9280723555765565E-4</v>
      </c>
      <c r="AI89" s="26">
        <f t="shared" si="75"/>
        <v>8.9003978864325825E-4</v>
      </c>
      <c r="AJ89" s="27">
        <f t="shared" si="45"/>
        <v>5.8481701718540312E-4</v>
      </c>
      <c r="AK89" s="27">
        <f t="shared" si="46"/>
        <v>5.8776044857278276E-4</v>
      </c>
      <c r="AL89" s="28">
        <f t="shared" si="47"/>
        <v>4.07693658138989E-3</v>
      </c>
      <c r="AM89" s="28">
        <f t="shared" si="48"/>
        <v>4.1402494397998965E-3</v>
      </c>
      <c r="AN89" s="29">
        <f t="shared" si="49"/>
        <v>4.0422262189814196E-4</v>
      </c>
      <c r="AO89" s="87">
        <f t="shared" si="50"/>
        <v>3.796249188253846E-4</v>
      </c>
      <c r="AP89" s="33"/>
      <c r="AQ89" s="52"/>
      <c r="AR89" s="52"/>
      <c r="AS89" s="32"/>
      <c r="AT89" s="32"/>
    </row>
    <row r="90" spans="1:46">
      <c r="A90" s="235" t="s">
        <v>181</v>
      </c>
      <c r="B90" s="80">
        <v>53870670922.599998</v>
      </c>
      <c r="C90" s="80">
        <v>51853.919999999998</v>
      </c>
      <c r="D90" s="80">
        <v>54237037139.029999</v>
      </c>
      <c r="E90" s="80">
        <v>52017.7</v>
      </c>
      <c r="F90" s="26">
        <f>((D100-B90)/B90)</f>
        <v>-0.90867088433539511</v>
      </c>
      <c r="G90" s="26">
        <f>((E90-C90)/C90)</f>
        <v>3.1584883071520695E-3</v>
      </c>
      <c r="H90" s="80">
        <v>54906661369.559998</v>
      </c>
      <c r="I90" s="80">
        <v>52148.82</v>
      </c>
      <c r="J90" s="26">
        <f t="shared" ref="J90:J93" si="76">((H100-D90)/D90)</f>
        <v>-0.91197630967908383</v>
      </c>
      <c r="K90" s="26">
        <f t="shared" si="64"/>
        <v>2.5206804606893929E-3</v>
      </c>
      <c r="L90" s="80">
        <v>55494863193.900002</v>
      </c>
      <c r="M90" s="80">
        <v>51947.48</v>
      </c>
      <c r="N90" s="26">
        <f t="shared" ref="N90:N93" si="77">((L100-H90)/H90)</f>
        <v>-0.91224606073332959</v>
      </c>
      <c r="O90" s="26">
        <f t="shared" si="66"/>
        <v>-3.8608735538023008E-3</v>
      </c>
      <c r="P90" s="80">
        <v>70580803884.669998</v>
      </c>
      <c r="Q90" s="80">
        <v>52245.15</v>
      </c>
      <c r="R90" s="26">
        <f t="shared" ref="R90:R93" si="78">((P100-L90)/L90)</f>
        <v>-0.91134864735389098</v>
      </c>
      <c r="S90" s="26">
        <f t="shared" si="68"/>
        <v>5.7302105896185574E-3</v>
      </c>
      <c r="T90" s="80">
        <v>70917869375.229996</v>
      </c>
      <c r="U90" s="80">
        <v>52295.46</v>
      </c>
      <c r="V90" s="26">
        <f t="shared" ref="V90:V93" si="79">((T100-P90)/P90)</f>
        <v>-0.92511084094625828</v>
      </c>
      <c r="W90" s="26">
        <f t="shared" si="70"/>
        <v>9.6296019821931163E-4</v>
      </c>
      <c r="X90" s="80">
        <v>71283953796.190002</v>
      </c>
      <c r="Y90" s="80">
        <v>52376.215100000001</v>
      </c>
      <c r="Z90" s="26">
        <f t="shared" ref="Z90:Z93" si="80">((X100-T90)/T90)</f>
        <v>-0.92133887822399185</v>
      </c>
      <c r="AA90" s="26">
        <f t="shared" si="71"/>
        <v>1.5442086177270863E-3</v>
      </c>
      <c r="AB90" s="80">
        <v>71279966651.089996</v>
      </c>
      <c r="AC90" s="80">
        <v>52550.48</v>
      </c>
      <c r="AD90" s="26">
        <f t="shared" ref="AD90:AD93" si="81">((AB100-X90)/X90)</f>
        <v>-0.92167027683082248</v>
      </c>
      <c r="AE90" s="26">
        <f t="shared" si="73"/>
        <v>3.3271762701310948E-3</v>
      </c>
      <c r="AF90" s="80">
        <v>64426469416.910004</v>
      </c>
      <c r="AG90" s="80">
        <v>51109.21</v>
      </c>
      <c r="AH90" s="26">
        <f t="shared" ref="AH90:AH93" si="82">((AF100-AB90)/AB90)</f>
        <v>-0.92050470303631449</v>
      </c>
      <c r="AI90" s="26">
        <f t="shared" si="75"/>
        <v>-2.7426390777020571E-2</v>
      </c>
      <c r="AJ90" s="27">
        <f t="shared" si="45"/>
        <v>-0.91660832514238577</v>
      </c>
      <c r="AK90" s="27">
        <f t="shared" si="46"/>
        <v>-1.7554424859106701E-3</v>
      </c>
      <c r="AL90" s="28">
        <f t="shared" si="47"/>
        <v>0.18786852703182594</v>
      </c>
      <c r="AM90" s="28">
        <f t="shared" si="48"/>
        <v>-1.7465016715464122E-2</v>
      </c>
      <c r="AN90" s="29">
        <f t="shared" si="49"/>
        <v>6.1716878690564608E-3</v>
      </c>
      <c r="AO90" s="87">
        <f t="shared" si="50"/>
        <v>1.0730515866877724E-2</v>
      </c>
      <c r="AP90" s="33"/>
      <c r="AQ90" s="43">
        <f>SUM(AQ88:AQ88)</f>
        <v>31507613595.857655</v>
      </c>
      <c r="AR90" s="16"/>
      <c r="AS90" s="32" t="e">
        <f>(#REF!/AQ90)-1</f>
        <v>#REF!</v>
      </c>
      <c r="AT90" s="32" t="e">
        <f>(#REF!/AR90)-1</f>
        <v>#REF!</v>
      </c>
    </row>
    <row r="91" spans="1:46">
      <c r="A91" s="235" t="s">
        <v>133</v>
      </c>
      <c r="B91" s="80">
        <v>5690606288.6499996</v>
      </c>
      <c r="C91" s="80">
        <v>415</v>
      </c>
      <c r="D91" s="80">
        <v>5770974137.2700005</v>
      </c>
      <c r="E91" s="80">
        <v>415.18</v>
      </c>
      <c r="F91" s="26">
        <f>((D101-B91)/B91)</f>
        <v>-0.92273429327961654</v>
      </c>
      <c r="G91" s="26">
        <f>((E91-C91)/C91)</f>
        <v>4.337349397590526E-4</v>
      </c>
      <c r="H91" s="80">
        <v>4731956551.5299997</v>
      </c>
      <c r="I91" s="80">
        <v>415.19</v>
      </c>
      <c r="J91" s="26">
        <f t="shared" si="76"/>
        <v>-0.9210098196184876</v>
      </c>
      <c r="K91" s="26">
        <f t="shared" si="64"/>
        <v>2.4085938629006467E-5</v>
      </c>
      <c r="L91" s="80">
        <v>4713064858.6999998</v>
      </c>
      <c r="M91" s="80">
        <v>415.3</v>
      </c>
      <c r="N91" s="26">
        <f t="shared" si="77"/>
        <v>-0.90659430180797207</v>
      </c>
      <c r="O91" s="26">
        <f t="shared" si="66"/>
        <v>2.649389436162086E-4</v>
      </c>
      <c r="P91" s="80">
        <v>5787572311.1700001</v>
      </c>
      <c r="Q91" s="80">
        <v>414.74</v>
      </c>
      <c r="R91" s="26">
        <f t="shared" si="78"/>
        <v>-0.90257064297081235</v>
      </c>
      <c r="S91" s="26">
        <f t="shared" si="68"/>
        <v>-1.348422826872146E-3</v>
      </c>
      <c r="T91" s="80">
        <v>5701696838.6899996</v>
      </c>
      <c r="U91" s="80">
        <v>415.08</v>
      </c>
      <c r="V91" s="26">
        <f t="shared" si="79"/>
        <v>-0.92057567534614992</v>
      </c>
      <c r="W91" s="26">
        <f t="shared" si="70"/>
        <v>8.1979071225339963E-4</v>
      </c>
      <c r="X91" s="80">
        <v>5726433400.6199999</v>
      </c>
      <c r="Y91" s="80">
        <v>415.13</v>
      </c>
      <c r="Z91" s="26">
        <f t="shared" si="80"/>
        <v>-0.91930051627302645</v>
      </c>
      <c r="AA91" s="26">
        <f t="shared" si="71"/>
        <v>1.2045870675535166E-4</v>
      </c>
      <c r="AB91" s="80">
        <v>5691597438.71</v>
      </c>
      <c r="AC91" s="80">
        <v>415.13</v>
      </c>
      <c r="AD91" s="26">
        <f t="shared" si="81"/>
        <v>-0.91955323191742289</v>
      </c>
      <c r="AE91" s="26">
        <f t="shared" si="73"/>
        <v>0</v>
      </c>
      <c r="AF91" s="80">
        <v>5704462981.6199999</v>
      </c>
      <c r="AG91" s="80">
        <v>415.13</v>
      </c>
      <c r="AH91" s="26">
        <f t="shared" si="82"/>
        <v>-0.91897248040885238</v>
      </c>
      <c r="AI91" s="26">
        <f t="shared" si="75"/>
        <v>0</v>
      </c>
      <c r="AJ91" s="27">
        <f t="shared" si="45"/>
        <v>-0.91641387020279252</v>
      </c>
      <c r="AK91" s="27">
        <f t="shared" si="46"/>
        <v>3.9323301767609127E-5</v>
      </c>
      <c r="AL91" s="28">
        <f t="shared" si="47"/>
        <v>-1.1525117608907556E-2</v>
      </c>
      <c r="AM91" s="28">
        <f t="shared" si="48"/>
        <v>-1.2042969314516924E-4</v>
      </c>
      <c r="AN91" s="29">
        <f t="shared" si="49"/>
        <v>7.4755294920578336E-3</v>
      </c>
      <c r="AO91" s="87">
        <f t="shared" si="50"/>
        <v>6.2693579412848824E-4</v>
      </c>
      <c r="AP91" s="33"/>
      <c r="AQ91" s="43"/>
      <c r="AR91" s="16"/>
      <c r="AS91" s="32" t="e">
        <f>(#REF!/AQ91)-1</f>
        <v>#REF!</v>
      </c>
      <c r="AT91" s="32" t="e">
        <f>(#REF!/AR91)-1</f>
        <v>#REF!</v>
      </c>
    </row>
    <row r="92" spans="1:46">
      <c r="A92" s="235" t="s">
        <v>141</v>
      </c>
      <c r="B92" s="80">
        <v>667209459.5</v>
      </c>
      <c r="C92" s="80">
        <v>48703.417800000003</v>
      </c>
      <c r="D92" s="80">
        <v>654982205.39999998</v>
      </c>
      <c r="E92" s="80">
        <v>48929.961000000003</v>
      </c>
      <c r="F92" s="26">
        <f>((D102-B92)/B92)</f>
        <v>1.955831250033409</v>
      </c>
      <c r="G92" s="26">
        <f>((E92-C92)/C92)</f>
        <v>4.6514846438559399E-3</v>
      </c>
      <c r="H92" s="80">
        <v>653551460.89999998</v>
      </c>
      <c r="I92" s="80">
        <v>48820.06</v>
      </c>
      <c r="J92" s="26">
        <f t="shared" si="76"/>
        <v>2.0072782084035228</v>
      </c>
      <c r="K92" s="26">
        <f t="shared" si="64"/>
        <v>-2.2460880359174065E-3</v>
      </c>
      <c r="L92" s="80">
        <v>653609029.71000004</v>
      </c>
      <c r="M92" s="80">
        <v>48836.62</v>
      </c>
      <c r="N92" s="26">
        <f t="shared" si="77"/>
        <v>2.0026692967185751</v>
      </c>
      <c r="O92" s="26">
        <f t="shared" si="66"/>
        <v>3.3920482686840097E-4</v>
      </c>
      <c r="P92" s="80">
        <v>653994802.52999997</v>
      </c>
      <c r="Q92" s="80">
        <v>48877.15</v>
      </c>
      <c r="R92" s="26">
        <f t="shared" si="78"/>
        <v>2.033956258479702</v>
      </c>
      <c r="S92" s="26">
        <f t="shared" si="68"/>
        <v>8.2991001424748134E-4</v>
      </c>
      <c r="T92" s="80">
        <v>652400200.62</v>
      </c>
      <c r="U92" s="80">
        <v>48894.45</v>
      </c>
      <c r="V92" s="26">
        <f t="shared" si="79"/>
        <v>2.1057179618898099</v>
      </c>
      <c r="W92" s="26">
        <f t="shared" si="70"/>
        <v>3.5394862425480278E-4</v>
      </c>
      <c r="X92" s="80">
        <v>645430100.89999998</v>
      </c>
      <c r="Y92" s="80">
        <v>48393.441599999998</v>
      </c>
      <c r="Z92" s="26">
        <f t="shared" si="80"/>
        <v>2.0656212233523452</v>
      </c>
      <c r="AA92" s="26">
        <f t="shared" si="71"/>
        <v>-1.0246733524970601E-2</v>
      </c>
      <c r="AB92" s="80">
        <v>644980240.88999999</v>
      </c>
      <c r="AC92" s="80">
        <v>48372.89</v>
      </c>
      <c r="AD92" s="26">
        <f t="shared" si="81"/>
        <v>2.1077320902496504</v>
      </c>
      <c r="AE92" s="26">
        <f t="shared" si="73"/>
        <v>-4.2467738025060963E-4</v>
      </c>
      <c r="AF92" s="351">
        <v>639952712.15999997</v>
      </c>
      <c r="AG92" s="80">
        <v>47885.49</v>
      </c>
      <c r="AH92" s="26">
        <f t="shared" si="82"/>
        <v>2.1163213843984954</v>
      </c>
      <c r="AI92" s="26">
        <f t="shared" si="75"/>
        <v>-1.0075891682303899E-2</v>
      </c>
      <c r="AJ92" s="27">
        <f t="shared" si="45"/>
        <v>2.0493909591906885</v>
      </c>
      <c r="AK92" s="27">
        <f t="shared" si="46"/>
        <v>-2.1023553142769866E-3</v>
      </c>
      <c r="AL92" s="28">
        <f t="shared" si="47"/>
        <v>-2.2946414598884322E-2</v>
      </c>
      <c r="AM92" s="28">
        <f t="shared" si="48"/>
        <v>-2.1346246321349099E-2</v>
      </c>
      <c r="AN92" s="29">
        <f t="shared" si="49"/>
        <v>5.8879500175252925E-2</v>
      </c>
      <c r="AO92" s="87">
        <f t="shared" si="50"/>
        <v>5.3311834667745779E-3</v>
      </c>
      <c r="AP92" s="33"/>
      <c r="AQ92" s="31">
        <v>885354617.76999998</v>
      </c>
      <c r="AR92" s="31">
        <v>1763.14</v>
      </c>
      <c r="AS92" s="32" t="e">
        <f>(#REF!/AQ92)-1</f>
        <v>#REF!</v>
      </c>
      <c r="AT92" s="32" t="e">
        <f>(#REF!/AR92)-1</f>
        <v>#REF!</v>
      </c>
    </row>
    <row r="93" spans="1:46">
      <c r="A93" s="235" t="s">
        <v>159</v>
      </c>
      <c r="B93" s="80">
        <v>705886713.60000002</v>
      </c>
      <c r="C93" s="80">
        <v>43552.299500000001</v>
      </c>
      <c r="D93" s="80">
        <v>701402466.25</v>
      </c>
      <c r="E93" s="80">
        <v>43607.516148000002</v>
      </c>
      <c r="F93" s="26">
        <f>((D103-B93)/B93)</f>
        <v>-0.86085127382683746</v>
      </c>
      <c r="G93" s="26">
        <f>((E93-C93)/C93)</f>
        <v>1.2678239411905551E-3</v>
      </c>
      <c r="H93" s="80">
        <v>723176657.87</v>
      </c>
      <c r="I93" s="80">
        <v>43716.828661</v>
      </c>
      <c r="J93" s="26">
        <f t="shared" si="76"/>
        <v>-0.86466369338917326</v>
      </c>
      <c r="K93" s="26">
        <f t="shared" si="64"/>
        <v>2.5067355964279244E-3</v>
      </c>
      <c r="L93" s="80">
        <v>722741668.11000001</v>
      </c>
      <c r="M93" s="80">
        <f>415.8*105.2115</f>
        <v>43746.941700000003</v>
      </c>
      <c r="N93" s="26">
        <f t="shared" si="77"/>
        <v>-0.87358590058857544</v>
      </c>
      <c r="O93" s="26">
        <f t="shared" si="66"/>
        <v>6.888202992379334E-4</v>
      </c>
      <c r="P93" s="80">
        <v>724481688.46000004</v>
      </c>
      <c r="Q93" s="80">
        <v>43675.937608</v>
      </c>
      <c r="R93" s="26">
        <f t="shared" si="78"/>
        <v>-0.87831938363263828</v>
      </c>
      <c r="S93" s="26">
        <f t="shared" si="68"/>
        <v>-1.62306413296093E-3</v>
      </c>
      <c r="T93" s="80">
        <v>726713828.71000004</v>
      </c>
      <c r="U93" s="80">
        <v>43810.53</v>
      </c>
      <c r="V93" s="26">
        <f t="shared" si="79"/>
        <v>-0.8802970928163244</v>
      </c>
      <c r="W93" s="26">
        <f t="shared" si="70"/>
        <v>3.0816142565270477E-3</v>
      </c>
      <c r="X93" s="80">
        <v>736220061.42999995</v>
      </c>
      <c r="Y93" s="80">
        <f>105.5286*415.13</f>
        <v>43808.087717999995</v>
      </c>
      <c r="Z93" s="26">
        <f t="shared" si="80"/>
        <v>-0.87198400335226789</v>
      </c>
      <c r="AA93" s="26">
        <f t="shared" si="71"/>
        <v>-5.5746460953647795E-5</v>
      </c>
      <c r="AB93" s="80">
        <v>739075134.12</v>
      </c>
      <c r="AC93" s="80">
        <f>105.635*415.15</f>
        <v>43854.37025</v>
      </c>
      <c r="AD93" s="26">
        <f t="shared" si="81"/>
        <v>-0.87490020787927558</v>
      </c>
      <c r="AE93" s="26">
        <f t="shared" si="73"/>
        <v>1.0564837319066091E-3</v>
      </c>
      <c r="AF93" s="80">
        <v>756739652.39999998</v>
      </c>
      <c r="AG93" s="80">
        <f>105.7458*415.63</f>
        <v>43951.126854000002</v>
      </c>
      <c r="AH93" s="26">
        <f t="shared" si="82"/>
        <v>-0.88039174460218417</v>
      </c>
      <c r="AI93" s="26">
        <f t="shared" si="75"/>
        <v>2.2063161196574695E-3</v>
      </c>
      <c r="AJ93" s="27">
        <f t="shared" si="45"/>
        <v>-0.87312416251090963</v>
      </c>
      <c r="AK93" s="27">
        <f t="shared" si="46"/>
        <v>1.1411229188791202E-3</v>
      </c>
      <c r="AL93" s="28">
        <f t="shared" si="47"/>
        <v>7.8895054997249206E-2</v>
      </c>
      <c r="AM93" s="28">
        <f t="shared" si="48"/>
        <v>7.8796211376455268E-3</v>
      </c>
      <c r="AN93" s="29">
        <f t="shared" si="49"/>
        <v>7.1527201383687813E-3</v>
      </c>
      <c r="AO93" s="87">
        <f t="shared" si="50"/>
        <v>1.5149758198096269E-3</v>
      </c>
      <c r="AP93" s="33"/>
      <c r="AQ93" s="36">
        <v>113791197</v>
      </c>
      <c r="AR93" s="35">
        <v>81.52</v>
      </c>
      <c r="AS93" s="32" t="e">
        <f>(#REF!/AQ93)-1</f>
        <v>#REF!</v>
      </c>
      <c r="AT93" s="32" t="e">
        <f>(#REF!/AR93)-1</f>
        <v>#REF!</v>
      </c>
    </row>
    <row r="94" spans="1:46">
      <c r="A94" s="235" t="s">
        <v>160</v>
      </c>
      <c r="B94" s="80">
        <v>6112460635.8400002</v>
      </c>
      <c r="C94" s="80">
        <v>441.87520000000001</v>
      </c>
      <c r="D94" s="80">
        <v>6072793018.0288</v>
      </c>
      <c r="E94" s="80">
        <v>442.45947200000001</v>
      </c>
      <c r="F94" s="26">
        <f>((D105-B94)/B94)</f>
        <v>-1</v>
      </c>
      <c r="G94" s="26">
        <f>((E94-C94)/C94)</f>
        <v>1.3222556957258487E-3</v>
      </c>
      <c r="H94" s="80">
        <v>6110202576.4449997</v>
      </c>
      <c r="I94" s="80">
        <v>442.12788399999999</v>
      </c>
      <c r="J94" s="26">
        <f>((H105-D94)/D94)</f>
        <v>-1</v>
      </c>
      <c r="K94" s="26">
        <f t="shared" si="64"/>
        <v>-7.4942005083803614E-4</v>
      </c>
      <c r="L94" s="80">
        <f>14645184.91*415.8</f>
        <v>6089467885.5780001</v>
      </c>
      <c r="M94" s="80">
        <f>1.0642*415.8</f>
        <v>442.49436000000003</v>
      </c>
      <c r="N94" s="26">
        <f>((L105-H94)/H94)</f>
        <v>-1</v>
      </c>
      <c r="O94" s="26">
        <f t="shared" si="66"/>
        <v>8.2889139830871696E-4</v>
      </c>
      <c r="P94" s="80">
        <v>5998315947.9750004</v>
      </c>
      <c r="Q94" s="80">
        <v>441.51587999999998</v>
      </c>
      <c r="R94" s="26">
        <f>((P105-L94)/L94)</f>
        <v>-1</v>
      </c>
      <c r="S94" s="26">
        <f t="shared" si="68"/>
        <v>-2.211282421769279E-3</v>
      </c>
      <c r="T94" s="80">
        <v>5909724146.6955996</v>
      </c>
      <c r="U94" s="80">
        <v>441.71998200000002</v>
      </c>
      <c r="V94" s="26">
        <f>((T105-P94)/P94)</f>
        <v>-1</v>
      </c>
      <c r="W94" s="26">
        <f t="shared" si="70"/>
        <v>4.6227555846923202E-4</v>
      </c>
      <c r="X94" s="80">
        <f>415.63*14148378.69</f>
        <v>5880490634.9246998</v>
      </c>
      <c r="Y94" s="80">
        <f>415.63*1.064</f>
        <v>442.23032000000001</v>
      </c>
      <c r="Z94" s="26">
        <f>((X105-T94)/T94)</f>
        <v>-1</v>
      </c>
      <c r="AA94" s="26">
        <f t="shared" si="71"/>
        <v>1.1553427981439838E-3</v>
      </c>
      <c r="AB94" s="80">
        <f>13946769.18*415.62</f>
        <v>5796556206.5915995</v>
      </c>
      <c r="AC94" s="80">
        <f>1.0646*415.62</f>
        <v>442.46905199999998</v>
      </c>
      <c r="AD94" s="26">
        <f>((AB105-X94)/X94)</f>
        <v>-0.48933826117256279</v>
      </c>
      <c r="AE94" s="26">
        <f t="shared" si="73"/>
        <v>5.3983634591126721E-4</v>
      </c>
      <c r="AF94" s="80">
        <f>415.63*13712865.26</f>
        <v>5699478188.0137997</v>
      </c>
      <c r="AG94" s="80">
        <f>415.63*1.0656</f>
        <v>442.89532800000006</v>
      </c>
      <c r="AH94" s="26">
        <f>((AF105-AB94)/AB94)</f>
        <v>-0.50559844545473898</v>
      </c>
      <c r="AI94" s="26">
        <f t="shared" si="75"/>
        <v>9.6340297264470992E-4</v>
      </c>
      <c r="AJ94" s="27">
        <f t="shared" si="45"/>
        <v>-0.8743670883284127</v>
      </c>
      <c r="AK94" s="27">
        <f t="shared" si="46"/>
        <v>2.8891278707455543E-4</v>
      </c>
      <c r="AL94" s="28">
        <f t="shared" si="47"/>
        <v>-6.1473333424457231E-2</v>
      </c>
      <c r="AM94" s="28">
        <f t="shared" si="48"/>
        <v>9.8507553252257635E-4</v>
      </c>
      <c r="AN94" s="29">
        <f t="shared" si="49"/>
        <v>0.23266753738769658</v>
      </c>
      <c r="AO94" s="87">
        <f t="shared" si="50"/>
        <v>1.1944598832862089E-3</v>
      </c>
      <c r="AP94" s="33"/>
      <c r="AQ94" s="31">
        <v>1066913090.3099999</v>
      </c>
      <c r="AR94" s="35">
        <v>1.1691</v>
      </c>
      <c r="AS94" s="32" t="e">
        <f>(#REF!/AQ94)-1</f>
        <v>#REF!</v>
      </c>
      <c r="AT94" s="32" t="e">
        <f>(#REF!/AR94)-1</f>
        <v>#REF!</v>
      </c>
    </row>
    <row r="95" spans="1:46">
      <c r="A95" s="246" t="s">
        <v>191</v>
      </c>
      <c r="B95" s="80">
        <v>872489592</v>
      </c>
      <c r="C95" s="80">
        <v>42393.686399999999</v>
      </c>
      <c r="D95" s="80">
        <v>873826742.17439997</v>
      </c>
      <c r="E95" s="80">
        <v>42458.675559999996</v>
      </c>
      <c r="F95" s="26">
        <f>((D95-B95)/B95)</f>
        <v>1.5325686250707413E-3</v>
      </c>
      <c r="G95" s="26">
        <f>((E95-C95)/C95)</f>
        <v>1.5329914786555896E-3</v>
      </c>
      <c r="H95" s="80">
        <v>906897936.72719991</v>
      </c>
      <c r="I95" s="80">
        <v>42449.971816999998</v>
      </c>
      <c r="J95" s="26">
        <f>((H95-D95)/D95)</f>
        <v>3.784639786888043E-2</v>
      </c>
      <c r="K95" s="26">
        <f>((I95-E95)/E95)</f>
        <v>-2.0499327605493997E-4</v>
      </c>
      <c r="L95" s="80">
        <v>906897936.73000002</v>
      </c>
      <c r="M95" s="80">
        <v>42449.97</v>
      </c>
      <c r="N95" s="26">
        <f>((L95-H95)/H95)</f>
        <v>3.0875657434653409E-12</v>
      </c>
      <c r="O95" s="26">
        <f>((M95-I95)/I95)</f>
        <v>-4.2803326336612899E-8</v>
      </c>
      <c r="P95" s="80">
        <v>796723246.31640005</v>
      </c>
      <c r="Q95" s="80">
        <v>42512.533049999998</v>
      </c>
      <c r="R95" s="26">
        <f>((P95-L95)/L95)</f>
        <v>-0.12148521454449066</v>
      </c>
      <c r="S95" s="26">
        <f>((Q95-M95)/M95)</f>
        <v>1.4738066952696791E-3</v>
      </c>
      <c r="T95" s="80">
        <v>797075678.50999999</v>
      </c>
      <c r="U95" s="80">
        <v>42531.33</v>
      </c>
      <c r="V95" s="26">
        <f>((T95-P95)/P95)</f>
        <v>4.4235209055263226E-4</v>
      </c>
      <c r="W95" s="26">
        <f>((U95-Q95)/Q95)</f>
        <v>4.4215078828391675E-4</v>
      </c>
      <c r="X95" s="80">
        <v>797838842.57000005</v>
      </c>
      <c r="Y95" s="80">
        <v>42572.07</v>
      </c>
      <c r="Z95" s="26">
        <f>((X95-T95)/T95)</f>
        <v>9.5745495763547813E-4</v>
      </c>
      <c r="AA95" s="26">
        <f>((Y95-U95)/U95)</f>
        <v>9.5788210714308636E-4</v>
      </c>
      <c r="AB95" s="80">
        <v>798650973.96000004</v>
      </c>
      <c r="AC95" s="80">
        <v>42615.39</v>
      </c>
      <c r="AD95" s="26">
        <f>((AB95-X95)/X95)</f>
        <v>1.0179140782165311E-3</v>
      </c>
      <c r="AE95" s="26">
        <f>((AC95-Y95)/Y95)</f>
        <v>1.017568560795839E-3</v>
      </c>
      <c r="AF95" s="80">
        <v>815770197.25</v>
      </c>
      <c r="AG95" s="80">
        <v>42641.23</v>
      </c>
      <c r="AH95" s="26">
        <f>((AF95-AB95)/AB95)</f>
        <v>2.1435174873845917E-2</v>
      </c>
      <c r="AI95" s="26">
        <f>((AG95-AC95)/AC95)</f>
        <v>6.0635371399871693E-4</v>
      </c>
      <c r="AJ95" s="27">
        <f t="shared" si="45"/>
        <v>-7.281669005900172E-3</v>
      </c>
      <c r="AK95" s="27">
        <f t="shared" si="46"/>
        <v>7.2821465809569386E-4</v>
      </c>
      <c r="AL95" s="28">
        <f t="shared" si="47"/>
        <v>-6.6439423426129185E-2</v>
      </c>
      <c r="AM95" s="28">
        <f t="shared" si="48"/>
        <v>4.2995792401021183E-3</v>
      </c>
      <c r="AN95" s="29">
        <f t="shared" si="49"/>
        <v>4.8152717753562953E-2</v>
      </c>
      <c r="AO95" s="87">
        <f t="shared" si="50"/>
        <v>6.3672876494446642E-4</v>
      </c>
      <c r="AP95" s="33"/>
      <c r="AQ95" s="31">
        <v>4173976375.3699999</v>
      </c>
      <c r="AR95" s="35">
        <v>299.53579999999999</v>
      </c>
      <c r="AS95" s="32" t="e">
        <f>(#REF!/AQ95)-1</f>
        <v>#REF!</v>
      </c>
      <c r="AT95" s="32" t="e">
        <f>(#REF!/AR95)-1</f>
        <v>#REF!</v>
      </c>
    </row>
    <row r="96" spans="1:46" ht="6.75" customHeight="1">
      <c r="A96" s="237"/>
      <c r="B96" s="100"/>
      <c r="C96" s="100"/>
      <c r="D96" s="100"/>
      <c r="E96" s="100"/>
      <c r="F96" s="26"/>
      <c r="G96" s="26"/>
      <c r="H96" s="100"/>
      <c r="I96" s="100"/>
      <c r="J96" s="26"/>
      <c r="K96" s="26"/>
      <c r="L96" s="100"/>
      <c r="M96" s="100"/>
      <c r="N96" s="26"/>
      <c r="O96" s="26"/>
      <c r="P96" s="100"/>
      <c r="Q96" s="100"/>
      <c r="R96" s="26"/>
      <c r="S96" s="26"/>
      <c r="T96" s="100"/>
      <c r="U96" s="100"/>
      <c r="V96" s="26"/>
      <c r="W96" s="26"/>
      <c r="X96" s="100"/>
      <c r="Y96" s="100"/>
      <c r="Z96" s="26"/>
      <c r="AA96" s="26"/>
      <c r="AB96" s="100"/>
      <c r="AC96" s="100"/>
      <c r="AD96" s="26"/>
      <c r="AE96" s="26"/>
      <c r="AF96" s="100"/>
      <c r="AG96" s="100"/>
      <c r="AH96" s="26"/>
      <c r="AI96" s="26"/>
      <c r="AJ96" s="27"/>
      <c r="AK96" s="27"/>
      <c r="AL96" s="28"/>
      <c r="AM96" s="28"/>
      <c r="AN96" s="29"/>
      <c r="AO96" s="87"/>
      <c r="AP96" s="33"/>
      <c r="AQ96" s="53">
        <v>4131236617.7600002</v>
      </c>
      <c r="AR96" s="51">
        <v>103.24</v>
      </c>
      <c r="AS96" s="32" t="e">
        <f>(#REF!/AQ96)-1</f>
        <v>#REF!</v>
      </c>
      <c r="AT96" s="32" t="e">
        <f>(#REF!/AR96)-1</f>
        <v>#REF!</v>
      </c>
    </row>
    <row r="97" spans="1:46">
      <c r="A97" s="233" t="s">
        <v>219</v>
      </c>
      <c r="B97" s="100"/>
      <c r="C97" s="100"/>
      <c r="D97" s="100"/>
      <c r="E97" s="100"/>
      <c r="F97" s="26"/>
      <c r="G97" s="26"/>
      <c r="H97" s="100"/>
      <c r="I97" s="100"/>
      <c r="J97" s="26"/>
      <c r="K97" s="26"/>
      <c r="L97" s="100"/>
      <c r="M97" s="100"/>
      <c r="N97" s="26"/>
      <c r="O97" s="26"/>
      <c r="P97" s="100"/>
      <c r="Q97" s="100"/>
      <c r="R97" s="26"/>
      <c r="S97" s="26"/>
      <c r="T97" s="100"/>
      <c r="U97" s="100"/>
      <c r="V97" s="26"/>
      <c r="W97" s="26"/>
      <c r="X97" s="100"/>
      <c r="Y97" s="100"/>
      <c r="Z97" s="26"/>
      <c r="AA97" s="26"/>
      <c r="AB97" s="100"/>
      <c r="AC97" s="100"/>
      <c r="AD97" s="26"/>
      <c r="AE97" s="26"/>
      <c r="AF97" s="100"/>
      <c r="AG97" s="100"/>
      <c r="AH97" s="26"/>
      <c r="AI97" s="26"/>
      <c r="AJ97" s="27"/>
      <c r="AK97" s="27"/>
      <c r="AL97" s="28"/>
      <c r="AM97" s="28"/>
      <c r="AN97" s="29"/>
      <c r="AO97" s="87"/>
      <c r="AP97" s="33"/>
      <c r="AQ97" s="48">
        <v>2931134847.0043802</v>
      </c>
      <c r="AR97" s="52">
        <v>2254.1853324818899</v>
      </c>
      <c r="AS97" s="32" t="e">
        <f>(#REF!/AQ97)-1</f>
        <v>#REF!</v>
      </c>
      <c r="AT97" s="32" t="e">
        <f>(#REF!/AR97)-1</f>
        <v>#REF!</v>
      </c>
    </row>
    <row r="98" spans="1:46">
      <c r="A98" s="235" t="s">
        <v>102</v>
      </c>
      <c r="B98" s="80">
        <v>177975276230.64999</v>
      </c>
      <c r="C98" s="71">
        <v>546.84</v>
      </c>
      <c r="D98" s="80">
        <v>178584864358.67999</v>
      </c>
      <c r="E98" s="71">
        <v>548.51</v>
      </c>
      <c r="F98" s="26">
        <f>((D98-B98)/B98)</f>
        <v>3.4251281466757943E-3</v>
      </c>
      <c r="G98" s="26">
        <f>((E98-C98)/C98)</f>
        <v>3.0539097359373107E-3</v>
      </c>
      <c r="H98" s="80">
        <v>177127804870.89999</v>
      </c>
      <c r="I98" s="71">
        <v>549.98</v>
      </c>
      <c r="J98" s="26">
        <f>((H98-D98)/D98)</f>
        <v>-8.158919251149737E-3</v>
      </c>
      <c r="K98" s="26">
        <f t="shared" ref="K98:K105" si="83">((I98-E98)/E98)</f>
        <v>2.679987602778486E-3</v>
      </c>
      <c r="L98" s="80">
        <v>177453726027.91</v>
      </c>
      <c r="M98" s="71">
        <v>550.44000000000005</v>
      </c>
      <c r="N98" s="26">
        <f>((L98-H98)/H98)</f>
        <v>1.8400338515319949E-3</v>
      </c>
      <c r="O98" s="26">
        <f t="shared" ref="O98:O105" si="84">((M98-I98)/I98)</f>
        <v>8.3639405069281861E-4</v>
      </c>
      <c r="P98" s="80">
        <v>177635198447.51001</v>
      </c>
      <c r="Q98" s="71">
        <v>553.08000000000004</v>
      </c>
      <c r="R98" s="26">
        <f>((P98-L98)/L98)</f>
        <v>1.0226464310558576E-3</v>
      </c>
      <c r="S98" s="26">
        <f t="shared" ref="S98:S105" si="85">((Q98-M98)/M98)</f>
        <v>4.796163069544339E-3</v>
      </c>
      <c r="T98" s="80">
        <v>178890088908.20999</v>
      </c>
      <c r="U98" s="71">
        <v>551.53</v>
      </c>
      <c r="V98" s="26">
        <f>((T98-P98)/P98)</f>
        <v>7.0644245716357463E-3</v>
      </c>
      <c r="W98" s="26">
        <f t="shared" ref="W98:W105" si="86">((U98-Q98)/Q98)</f>
        <v>-2.8024878860202287E-3</v>
      </c>
      <c r="X98" s="80">
        <v>173642150507.85999</v>
      </c>
      <c r="Y98" s="71">
        <v>552.07000000000005</v>
      </c>
      <c r="Z98" s="26">
        <f>((X98-T98)/T98)</f>
        <v>-2.9336104824917199E-2</v>
      </c>
      <c r="AA98" s="26">
        <f t="shared" ref="AA98:AA105" si="87">((Y98-U98)/U98)</f>
        <v>9.7909451888397248E-4</v>
      </c>
      <c r="AB98" s="80">
        <v>175042311968.54001</v>
      </c>
      <c r="AC98" s="71">
        <v>553.65</v>
      </c>
      <c r="AD98" s="26">
        <f>((AB98-X98)/X98)</f>
        <v>8.063488367224779E-3</v>
      </c>
      <c r="AE98" s="26">
        <f t="shared" ref="AE98:AE105" si="88">((AC98-Y98)/Y98)</f>
        <v>2.8619559113879168E-3</v>
      </c>
      <c r="AF98" s="80">
        <v>175119467383.69</v>
      </c>
      <c r="AG98" s="71">
        <v>556.07000000000005</v>
      </c>
      <c r="AH98" s="26">
        <f>((AF98-AB98)/AB98)</f>
        <v>4.4078151323698742E-4</v>
      </c>
      <c r="AI98" s="26">
        <f t="shared" ref="AI98:AI105" si="89">((AG98-AC98)/AC98)</f>
        <v>4.3709925042898449E-3</v>
      </c>
      <c r="AJ98" s="27">
        <f t="shared" si="45"/>
        <v>-1.9548151493382218E-3</v>
      </c>
      <c r="AK98" s="27">
        <f t="shared" si="46"/>
        <v>2.0970011884368072E-3</v>
      </c>
      <c r="AL98" s="28">
        <f t="shared" si="47"/>
        <v>-1.9404763037644053E-2</v>
      </c>
      <c r="AM98" s="28">
        <f t="shared" si="48"/>
        <v>1.3782793385717779E-2</v>
      </c>
      <c r="AN98" s="29">
        <f t="shared" si="49"/>
        <v>1.2117801852402649E-2</v>
      </c>
      <c r="AO98" s="87">
        <f t="shared" si="50"/>
        <v>2.4243129538971992E-3</v>
      </c>
      <c r="AP98" s="33"/>
      <c r="AQ98" s="54">
        <v>1131224777.76</v>
      </c>
      <c r="AR98" s="55">
        <v>0.6573</v>
      </c>
      <c r="AS98" s="32" t="e">
        <f>(#REF!/AQ98)-1</f>
        <v>#REF!</v>
      </c>
      <c r="AT98" s="32" t="e">
        <f>(#REF!/AR98)-1</f>
        <v>#REF!</v>
      </c>
    </row>
    <row r="99" spans="1:46">
      <c r="A99" s="235" t="s">
        <v>137</v>
      </c>
      <c r="B99" s="80">
        <v>1961500536.3800001</v>
      </c>
      <c r="C99" s="71">
        <v>450</v>
      </c>
      <c r="D99" s="80">
        <v>1978559867.4000001</v>
      </c>
      <c r="E99" s="71">
        <v>451.8</v>
      </c>
      <c r="F99" s="26">
        <f>((D99-B99)/B99)</f>
        <v>8.6970820061479139E-3</v>
      </c>
      <c r="G99" s="26">
        <f>((E99-C99)/C99)</f>
        <v>4.0000000000000252E-3</v>
      </c>
      <c r="H99" s="80">
        <v>2001861100.4000001</v>
      </c>
      <c r="I99" s="71">
        <v>456.71</v>
      </c>
      <c r="J99" s="26">
        <f t="shared" ref="J99:J105" si="90">((H99-D99)/D99)</f>
        <v>1.1776865276571008E-2</v>
      </c>
      <c r="K99" s="26">
        <f t="shared" si="83"/>
        <v>1.0867640548915378E-2</v>
      </c>
      <c r="L99" s="80">
        <v>1972438102.6300001</v>
      </c>
      <c r="M99" s="71">
        <v>450.36</v>
      </c>
      <c r="N99" s="26">
        <f t="shared" ref="N99:N105" si="91">((L99-H99)/H99)</f>
        <v>-1.4697821823962138E-2</v>
      </c>
      <c r="O99" s="26">
        <f t="shared" si="84"/>
        <v>-1.3903790151299437E-2</v>
      </c>
      <c r="P99" s="80">
        <v>1974186670.3699999</v>
      </c>
      <c r="Q99" s="71">
        <v>450.36</v>
      </c>
      <c r="R99" s="26">
        <f t="shared" ref="R99:R105" si="92">((P99-L99)/L99)</f>
        <v>8.8650069052523077E-4</v>
      </c>
      <c r="S99" s="26">
        <f t="shared" si="85"/>
        <v>0</v>
      </c>
      <c r="T99" s="80">
        <v>2006794758.3900001</v>
      </c>
      <c r="U99" s="71">
        <v>458.16</v>
      </c>
      <c r="V99" s="26">
        <f t="shared" ref="V99:V105" si="93">((T99-P99)/P99)</f>
        <v>1.6517226313704593E-2</v>
      </c>
      <c r="W99" s="26">
        <f t="shared" si="86"/>
        <v>1.7319477751132451E-2</v>
      </c>
      <c r="X99" s="80">
        <v>1923160541.9000001</v>
      </c>
      <c r="Y99" s="71">
        <v>457.26</v>
      </c>
      <c r="Z99" s="26">
        <f t="shared" ref="Z99:Z105" si="94">((X99-T99)/T99)</f>
        <v>-4.1675520698039689E-2</v>
      </c>
      <c r="AA99" s="26">
        <f t="shared" si="87"/>
        <v>-1.9643792561551293E-3</v>
      </c>
      <c r="AB99" s="80">
        <v>1923780126.6600001</v>
      </c>
      <c r="AC99" s="71">
        <v>457.53</v>
      </c>
      <c r="AD99" s="26">
        <f t="shared" ref="AD99:AD105" si="95">((AB99-X99)/X99)</f>
        <v>3.2217006666945618E-4</v>
      </c>
      <c r="AE99" s="26">
        <f t="shared" si="88"/>
        <v>5.9047369111661164E-4</v>
      </c>
      <c r="AF99" s="80">
        <v>1890465302.26</v>
      </c>
      <c r="AG99" s="71">
        <f>1.0868*415.63</f>
        <v>451.706684</v>
      </c>
      <c r="AH99" s="26">
        <f t="shared" ref="AH99:AH105" si="96">((AF99-AB99)/AB99)</f>
        <v>-1.7317376314641596E-2</v>
      </c>
      <c r="AI99" s="26">
        <f t="shared" si="89"/>
        <v>-1.2727724957926206E-2</v>
      </c>
      <c r="AJ99" s="27">
        <f t="shared" si="45"/>
        <v>-4.4363593103781528E-3</v>
      </c>
      <c r="AK99" s="27">
        <f t="shared" si="46"/>
        <v>5.2271220322296173E-4</v>
      </c>
      <c r="AL99" s="28">
        <f t="shared" si="47"/>
        <v>-4.4524589117317957E-2</v>
      </c>
      <c r="AM99" s="28">
        <f t="shared" si="48"/>
        <v>-2.0654271801685638E-4</v>
      </c>
      <c r="AN99" s="29">
        <f t="shared" si="49"/>
        <v>1.921070563174462E-2</v>
      </c>
      <c r="AO99" s="87">
        <f t="shared" si="50"/>
        <v>1.0632846040931836E-2</v>
      </c>
      <c r="AP99" s="33"/>
      <c r="AQ99" s="31">
        <v>318569106.36000001</v>
      </c>
      <c r="AR99" s="38">
        <v>123.8</v>
      </c>
      <c r="AS99" s="32" t="e">
        <f>(#REF!/AQ99)-1</f>
        <v>#REF!</v>
      </c>
      <c r="AT99" s="32" t="e">
        <f>(#REF!/AR99)-1</f>
        <v>#REF!</v>
      </c>
    </row>
    <row r="100" spans="1:46">
      <c r="A100" s="235" t="s">
        <v>156</v>
      </c>
      <c r="B100" s="71">
        <v>4895897614.75</v>
      </c>
      <c r="C100" s="71">
        <v>45205.95</v>
      </c>
      <c r="D100" s="71">
        <v>4919960735.6199999</v>
      </c>
      <c r="E100" s="71">
        <v>45210.51</v>
      </c>
      <c r="F100" s="26">
        <f>((D100-B100)/B100)</f>
        <v>4.9149559005286971E-3</v>
      </c>
      <c r="G100" s="26">
        <f>((E100-C100)/C100)</f>
        <v>1.0087167729037766E-4</v>
      </c>
      <c r="H100" s="71">
        <v>4774144161.0500002</v>
      </c>
      <c r="I100" s="71">
        <v>45259.86</v>
      </c>
      <c r="J100" s="26">
        <f t="shared" si="90"/>
        <v>-2.9637751682508963E-2</v>
      </c>
      <c r="K100" s="26">
        <f t="shared" si="83"/>
        <v>1.0915603473616764E-3</v>
      </c>
      <c r="L100" s="71">
        <v>4818275827.1599998</v>
      </c>
      <c r="M100" s="71">
        <v>45297.23</v>
      </c>
      <c r="N100" s="26">
        <f t="shared" si="91"/>
        <v>9.2438905532114413E-3</v>
      </c>
      <c r="O100" s="26">
        <f t="shared" si="84"/>
        <v>8.2567643823915093E-4</v>
      </c>
      <c r="P100" s="71">
        <v>4919694687.0500002</v>
      </c>
      <c r="Q100" s="71">
        <v>45330.44</v>
      </c>
      <c r="R100" s="26">
        <f t="shared" si="92"/>
        <v>2.1048786646525153E-2</v>
      </c>
      <c r="S100" s="26">
        <f t="shared" si="85"/>
        <v>7.3315741381976612E-4</v>
      </c>
      <c r="T100" s="71">
        <v>5285737048.2600002</v>
      </c>
      <c r="U100" s="71">
        <v>45442.55</v>
      </c>
      <c r="V100" s="26">
        <f t="shared" si="93"/>
        <v>7.4403471047405634E-2</v>
      </c>
      <c r="W100" s="26">
        <f t="shared" si="86"/>
        <v>2.4731725524835095E-3</v>
      </c>
      <c r="X100" s="71">
        <v>5578479159.0200005</v>
      </c>
      <c r="Y100" s="71">
        <v>45473.34</v>
      </c>
      <c r="Z100" s="26">
        <f t="shared" si="94"/>
        <v>5.5383404071598176E-2</v>
      </c>
      <c r="AA100" s="26">
        <f t="shared" si="87"/>
        <v>6.7755880776922941E-4</v>
      </c>
      <c r="AB100" s="71">
        <v>5583652367.2600002</v>
      </c>
      <c r="AC100" s="71">
        <v>45522.06</v>
      </c>
      <c r="AD100" s="26">
        <f t="shared" si="95"/>
        <v>9.2735100240270052E-4</v>
      </c>
      <c r="AE100" s="26">
        <f t="shared" si="88"/>
        <v>1.0713969987689747E-3</v>
      </c>
      <c r="AF100" s="71">
        <v>5666422116.4899998</v>
      </c>
      <c r="AG100" s="71">
        <v>45560.52</v>
      </c>
      <c r="AH100" s="26">
        <f t="shared" si="96"/>
        <v>1.4823585672224821E-2</v>
      </c>
      <c r="AI100" s="26">
        <f t="shared" si="89"/>
        <v>8.4486510496227822E-4</v>
      </c>
      <c r="AJ100" s="27">
        <f t="shared" si="45"/>
        <v>1.8888461651423459E-2</v>
      </c>
      <c r="AK100" s="27">
        <f t="shared" si="46"/>
        <v>9.7728241758687035E-4</v>
      </c>
      <c r="AL100" s="28">
        <f t="shared" si="47"/>
        <v>0.15172100367909397</v>
      </c>
      <c r="AM100" s="28">
        <f t="shared" si="48"/>
        <v>7.7417839347531086E-3</v>
      </c>
      <c r="AN100" s="29">
        <f t="shared" si="49"/>
        <v>3.2515180635279591E-2</v>
      </c>
      <c r="AO100" s="87">
        <f t="shared" si="50"/>
        <v>6.7798546743969327E-4</v>
      </c>
      <c r="AP100" s="33"/>
      <c r="AQ100" s="31">
        <v>1812522091.8199999</v>
      </c>
      <c r="AR100" s="35">
        <v>1.6227</v>
      </c>
      <c r="AS100" s="32" t="e">
        <f>(#REF!/AQ100)-1</f>
        <v>#REF!</v>
      </c>
      <c r="AT100" s="32" t="e">
        <f>(#REF!/AR100)-1</f>
        <v>#REF!</v>
      </c>
    </row>
    <row r="101" spans="1:46">
      <c r="A101" s="235" t="s">
        <v>162</v>
      </c>
      <c r="B101" s="71">
        <v>443538109.25999999</v>
      </c>
      <c r="C101" s="71">
        <v>45304.02</v>
      </c>
      <c r="D101" s="71">
        <v>439688716.56</v>
      </c>
      <c r="E101" s="71">
        <v>43399.62</v>
      </c>
      <c r="F101" s="26">
        <f>((D101-B101)/B101)</f>
        <v>-8.6788319191384109E-3</v>
      </c>
      <c r="G101" s="26">
        <f>((E101-C101)/C101)</f>
        <v>-4.2036004751896061E-2</v>
      </c>
      <c r="H101" s="71">
        <v>455850288.07999998</v>
      </c>
      <c r="I101" s="71">
        <v>43580.49</v>
      </c>
      <c r="J101" s="26">
        <f t="shared" si="90"/>
        <v>3.6756848450520949E-2</v>
      </c>
      <c r="K101" s="26">
        <f t="shared" si="83"/>
        <v>4.1675480107889271E-3</v>
      </c>
      <c r="L101" s="71">
        <v>441991705.50999999</v>
      </c>
      <c r="M101" s="71">
        <v>43626.17</v>
      </c>
      <c r="N101" s="26">
        <f t="shared" si="91"/>
        <v>-3.0401609766160475E-2</v>
      </c>
      <c r="O101" s="26">
        <f t="shared" si="84"/>
        <v>1.0481754564944151E-3</v>
      </c>
      <c r="P101" s="71">
        <v>459190878.81999999</v>
      </c>
      <c r="Q101" s="71">
        <v>43688.45</v>
      </c>
      <c r="R101" s="26">
        <f t="shared" si="92"/>
        <v>3.8912887041973855E-2</v>
      </c>
      <c r="S101" s="26">
        <f t="shared" si="85"/>
        <v>1.4275834894513738E-3</v>
      </c>
      <c r="T101" s="71">
        <v>459674022.19999999</v>
      </c>
      <c r="U101" s="71">
        <v>43734.13</v>
      </c>
      <c r="V101" s="26">
        <f t="shared" si="93"/>
        <v>1.0521624062776397E-3</v>
      </c>
      <c r="W101" s="26">
        <f t="shared" si="86"/>
        <v>1.0455852748266486E-3</v>
      </c>
      <c r="X101" s="71">
        <v>460123991.25</v>
      </c>
      <c r="Y101" s="71">
        <v>43775.66</v>
      </c>
      <c r="Z101" s="26">
        <f t="shared" si="94"/>
        <v>9.7888727286884721E-4</v>
      </c>
      <c r="AA101" s="26">
        <f t="shared" si="87"/>
        <v>9.4960160405628546E-4</v>
      </c>
      <c r="AB101" s="80">
        <v>460673059.72000003</v>
      </c>
      <c r="AC101" s="80">
        <v>43829.64</v>
      </c>
      <c r="AD101" s="26">
        <f t="shared" si="95"/>
        <v>1.1933054577493271E-3</v>
      </c>
      <c r="AE101" s="26">
        <f t="shared" si="88"/>
        <v>1.233105337532225E-3</v>
      </c>
      <c r="AF101" s="80">
        <v>461176022.97000003</v>
      </c>
      <c r="AG101" s="80">
        <v>43875.32</v>
      </c>
      <c r="AH101" s="26">
        <f t="shared" si="96"/>
        <v>1.091800875670273E-3</v>
      </c>
      <c r="AI101" s="26">
        <f t="shared" si="89"/>
        <v>1.0422170932729608E-3</v>
      </c>
      <c r="AJ101" s="27">
        <f t="shared" si="45"/>
        <v>5.1131812274702515E-3</v>
      </c>
      <c r="AK101" s="27">
        <f t="shared" si="46"/>
        <v>-3.8902735606841537E-3</v>
      </c>
      <c r="AL101" s="28">
        <f t="shared" si="47"/>
        <v>4.8869360528763679E-2</v>
      </c>
      <c r="AM101" s="28">
        <f t="shared" si="48"/>
        <v>1.0960925464324275E-2</v>
      </c>
      <c r="AN101" s="29">
        <f t="shared" si="49"/>
        <v>2.2867266001803555E-2</v>
      </c>
      <c r="AO101" s="87">
        <f t="shared" si="50"/>
        <v>1.5450653006686741E-2</v>
      </c>
      <c r="AP101" s="33"/>
      <c r="AQ101" s="31"/>
      <c r="AR101" s="35"/>
      <c r="AS101" s="32"/>
      <c r="AT101" s="32"/>
    </row>
    <row r="102" spans="1:46" ht="16.5" customHeight="1">
      <c r="A102" s="235" t="s">
        <v>167</v>
      </c>
      <c r="B102" s="71">
        <v>1968697992.0221999</v>
      </c>
      <c r="C102" s="71">
        <v>456.83867699999996</v>
      </c>
      <c r="D102" s="71">
        <v>1972158570.7080002</v>
      </c>
      <c r="E102" s="71">
        <v>456.91808400000002</v>
      </c>
      <c r="F102" s="26">
        <f>((D102-B102)/B102)</f>
        <v>1.757800688487364E-3</v>
      </c>
      <c r="G102" s="26">
        <f>((E102-C102)/C102)</f>
        <v>1.7381847027820761E-4</v>
      </c>
      <c r="H102" s="71">
        <v>1969713713.1914999</v>
      </c>
      <c r="I102" s="71">
        <v>456.997005</v>
      </c>
      <c r="J102" s="26">
        <f t="shared" si="90"/>
        <v>-1.2396860743416472E-3</v>
      </c>
      <c r="K102" s="26">
        <f t="shared" si="83"/>
        <v>1.7272461468165442E-4</v>
      </c>
      <c r="L102" s="71">
        <v>1962398905.47</v>
      </c>
      <c r="M102" s="71">
        <v>457.69753700000001</v>
      </c>
      <c r="N102" s="26">
        <f t="shared" si="91"/>
        <v>-3.7136400444955212E-3</v>
      </c>
      <c r="O102" s="26">
        <f t="shared" si="84"/>
        <v>1.5329028250415113E-3</v>
      </c>
      <c r="P102" s="71">
        <v>1983021206.2875001</v>
      </c>
      <c r="Q102" s="71">
        <v>457.45875000000001</v>
      </c>
      <c r="R102" s="26">
        <f t="shared" si="92"/>
        <v>1.05087200976404E-2</v>
      </c>
      <c r="S102" s="26">
        <f t="shared" si="85"/>
        <v>-5.2171353502389957E-4</v>
      </c>
      <c r="T102" s="71">
        <v>2031123405.2</v>
      </c>
      <c r="U102" s="71">
        <v>459.20281039250006</v>
      </c>
      <c r="V102" s="26">
        <f t="shared" si="93"/>
        <v>2.425702698487734E-2</v>
      </c>
      <c r="W102" s="26">
        <f t="shared" si="86"/>
        <v>3.8124976131728729E-3</v>
      </c>
      <c r="X102" s="71">
        <v>2000011901.1400001</v>
      </c>
      <c r="Y102" s="71">
        <v>460.97649799999999</v>
      </c>
      <c r="Z102" s="26">
        <f t="shared" si="94"/>
        <v>-1.5317387402631237E-2</v>
      </c>
      <c r="AA102" s="26">
        <f t="shared" si="87"/>
        <v>3.8625364813945529E-3</v>
      </c>
      <c r="AB102" s="71">
        <v>2005823836.5799999</v>
      </c>
      <c r="AC102" s="71">
        <v>462.11456199999998</v>
      </c>
      <c r="AD102" s="26">
        <f t="shared" si="95"/>
        <v>2.9059504279384711E-3</v>
      </c>
      <c r="AE102" s="26">
        <f t="shared" si="88"/>
        <v>2.4688113275570631E-3</v>
      </c>
      <c r="AF102" s="71">
        <v>2009965717.2</v>
      </c>
      <c r="AG102" s="71">
        <v>463.21066000000002</v>
      </c>
      <c r="AH102" s="26">
        <f t="shared" si="96"/>
        <v>2.0649274101070488E-3</v>
      </c>
      <c r="AI102" s="26">
        <f t="shared" si="89"/>
        <v>2.3719183296371442E-3</v>
      </c>
      <c r="AJ102" s="27">
        <f t="shared" si="45"/>
        <v>2.6529640109477772E-3</v>
      </c>
      <c r="AK102" s="27">
        <f t="shared" si="46"/>
        <v>1.7341870158423883E-3</v>
      </c>
      <c r="AL102" s="28">
        <f t="shared" si="47"/>
        <v>1.9170439463408458E-2</v>
      </c>
      <c r="AM102" s="28">
        <f t="shared" si="48"/>
        <v>1.377178146444297E-2</v>
      </c>
      <c r="AN102" s="29">
        <f t="shared" si="49"/>
        <v>1.1390970415408132E-2</v>
      </c>
      <c r="AO102" s="87">
        <f t="shared" si="50"/>
        <v>1.6817566472309728E-3</v>
      </c>
      <c r="AP102" s="33"/>
      <c r="AQ102" s="31"/>
      <c r="AR102" s="35"/>
      <c r="AS102" s="32"/>
      <c r="AT102" s="32"/>
    </row>
    <row r="103" spans="1:46">
      <c r="A103" s="235" t="s">
        <v>177</v>
      </c>
      <c r="B103" s="71">
        <v>99971522.140000001</v>
      </c>
      <c r="C103" s="71">
        <v>391.31</v>
      </c>
      <c r="D103" s="71">
        <v>98223237.019999996</v>
      </c>
      <c r="E103" s="71">
        <v>384.47</v>
      </c>
      <c r="F103" s="26">
        <f>((D103-B103)/B103)</f>
        <v>-1.7487831360131822E-2</v>
      </c>
      <c r="G103" s="26">
        <f>((E103-C103)/C103)</f>
        <v>-1.7479747514758056E-2</v>
      </c>
      <c r="H103" s="71">
        <v>94925219.230000004</v>
      </c>
      <c r="I103" s="71">
        <v>371.55</v>
      </c>
      <c r="J103" s="26">
        <f t="shared" si="90"/>
        <v>-3.3576757293474827E-2</v>
      </c>
      <c r="K103" s="26">
        <f t="shared" si="83"/>
        <v>-3.3604702577574364E-2</v>
      </c>
      <c r="L103" s="71">
        <v>91419725.920000002</v>
      </c>
      <c r="M103" s="71">
        <v>357.84</v>
      </c>
      <c r="N103" s="26">
        <f t="shared" si="91"/>
        <v>-3.6928998831241386E-2</v>
      </c>
      <c r="O103" s="26">
        <f t="shared" si="84"/>
        <v>-3.689947517157862E-2</v>
      </c>
      <c r="P103" s="71">
        <v>87943651.650000006</v>
      </c>
      <c r="Q103" s="71">
        <v>344.24</v>
      </c>
      <c r="R103" s="26">
        <f t="shared" si="92"/>
        <v>-3.8023240991138553E-2</v>
      </c>
      <c r="S103" s="26">
        <f t="shared" si="85"/>
        <v>-3.8005812653699886E-2</v>
      </c>
      <c r="T103" s="71">
        <v>86722564.310000002</v>
      </c>
      <c r="U103" s="71">
        <v>339.44</v>
      </c>
      <c r="V103" s="26">
        <f t="shared" si="93"/>
        <v>-1.388488329845243E-2</v>
      </c>
      <c r="W103" s="26">
        <f t="shared" si="86"/>
        <v>-1.3943760167325155E-2</v>
      </c>
      <c r="X103" s="71">
        <v>93030995.060000002</v>
      </c>
      <c r="Y103" s="71">
        <v>364.12</v>
      </c>
      <c r="Z103" s="26">
        <f t="shared" si="94"/>
        <v>7.2742668533759824E-2</v>
      </c>
      <c r="AA103" s="26">
        <f t="shared" si="87"/>
        <v>7.2707989629978806E-2</v>
      </c>
      <c r="AB103" s="71">
        <v>92100976.640000001</v>
      </c>
      <c r="AC103" s="71">
        <v>360.52</v>
      </c>
      <c r="AD103" s="26">
        <f t="shared" si="95"/>
        <v>-9.996866306763566E-3</v>
      </c>
      <c r="AE103" s="26">
        <f t="shared" si="88"/>
        <v>-9.886850488849892E-3</v>
      </c>
      <c r="AF103" s="71">
        <v>88399487.400000006</v>
      </c>
      <c r="AG103" s="71">
        <v>346</v>
      </c>
      <c r="AH103" s="26">
        <f t="shared" si="96"/>
        <v>-4.0189467854051135E-2</v>
      </c>
      <c r="AI103" s="26">
        <f t="shared" si="89"/>
        <v>-4.0275158104959456E-2</v>
      </c>
      <c r="AJ103" s="27">
        <f t="shared" si="45"/>
        <v>-1.4668172175186733E-2</v>
      </c>
      <c r="AK103" s="27">
        <f t="shared" si="46"/>
        <v>-1.4673439631095828E-2</v>
      </c>
      <c r="AL103" s="28">
        <f t="shared" si="47"/>
        <v>-0.10001451711472001</v>
      </c>
      <c r="AM103" s="28">
        <f t="shared" si="48"/>
        <v>-0.10005982261294775</v>
      </c>
      <c r="AN103" s="29">
        <f t="shared" si="49"/>
        <v>3.726529400021493E-2</v>
      </c>
      <c r="AO103" s="87">
        <f t="shared" si="50"/>
        <v>3.7261758266272788E-2</v>
      </c>
      <c r="AP103" s="33"/>
      <c r="AQ103" s="31"/>
      <c r="AR103" s="35"/>
      <c r="AS103" s="32"/>
      <c r="AT103" s="32"/>
    </row>
    <row r="104" spans="1:46" s="355" customFormat="1">
      <c r="A104" s="235" t="s">
        <v>214</v>
      </c>
      <c r="B104" s="80">
        <v>2132168096.1700001</v>
      </c>
      <c r="C104" s="71">
        <v>427.81439999999998</v>
      </c>
      <c r="D104" s="80">
        <v>2219657605.3099999</v>
      </c>
      <c r="E104" s="71">
        <v>428.27114399999999</v>
      </c>
      <c r="F104" s="26">
        <f>((D104-B104)/B104)</f>
        <v>4.1033119901360833E-2</v>
      </c>
      <c r="G104" s="26">
        <f>((E104-C104)/C104)</f>
        <v>1.0676218472309832E-3</v>
      </c>
      <c r="H104" s="80">
        <v>2263114590.2399998</v>
      </c>
      <c r="I104" s="71">
        <v>428.36854499999998</v>
      </c>
      <c r="J104" s="26">
        <f t="shared" ref="J104" si="97">((H104-D104)/D104)</f>
        <v>1.9578238024657219E-2</v>
      </c>
      <c r="K104" s="26">
        <f t="shared" ref="K104" si="98">((I104-E104)/E104)</f>
        <v>2.2742835085800398E-4</v>
      </c>
      <c r="L104" s="80">
        <v>2450205156.4699998</v>
      </c>
      <c r="M104" s="71">
        <v>1.0317000000000001</v>
      </c>
      <c r="N104" s="26">
        <f t="shared" ref="N104" si="99">((L104-H104)/H104)</f>
        <v>8.2669506456656869E-2</v>
      </c>
      <c r="O104" s="26">
        <f t="shared" ref="O104" si="100">((M104-I104)/I104)</f>
        <v>-0.99759155985647829</v>
      </c>
      <c r="P104" s="80">
        <v>2646472644.1399999</v>
      </c>
      <c r="Q104" s="71">
        <v>428.38494600000001</v>
      </c>
      <c r="R104" s="26">
        <f t="shared" ref="R104" si="101">((P104-L104)/L104)</f>
        <v>8.0102471073386292E-2</v>
      </c>
      <c r="S104" s="26">
        <f t="shared" ref="S104" si="102">((Q104-M104)/M104)</f>
        <v>414.22239604536202</v>
      </c>
      <c r="T104" s="80">
        <v>2675513407.0599999</v>
      </c>
      <c r="U104" s="71">
        <v>429.75127800000001</v>
      </c>
      <c r="V104" s="26">
        <f t="shared" ref="V104" si="103">((T104-P104)/P104)</f>
        <v>1.0973384888109127E-2</v>
      </c>
      <c r="W104" s="26">
        <f t="shared" ref="W104" si="104">((U104-Q104)/Q104)</f>
        <v>3.1894958325636396E-3</v>
      </c>
      <c r="X104" s="80">
        <v>2713514103.04</v>
      </c>
      <c r="Y104" s="71">
        <v>1.0353000000000001</v>
      </c>
      <c r="Z104" s="26">
        <f t="shared" ref="Z104" si="105">((X104-T104)/T104)</f>
        <v>1.4203141677304191E-2</v>
      </c>
      <c r="AA104" s="26">
        <f t="shared" ref="AA104" si="106">((Y104-U104)/U104)</f>
        <v>-0.99759093212050898</v>
      </c>
      <c r="AB104" s="80">
        <v>2836135429.77</v>
      </c>
      <c r="AC104" s="71">
        <f>415.63*1.0364</f>
        <v>430.75893200000002</v>
      </c>
      <c r="AD104" s="26">
        <f t="shared" ref="AD104" si="107">((AB104-X104)/X104)</f>
        <v>4.5189124535090892E-2</v>
      </c>
      <c r="AE104" s="26">
        <f t="shared" ref="AE104" si="108">((AC104-Y104)/Y104)</f>
        <v>415.07160436588424</v>
      </c>
      <c r="AF104" s="80">
        <v>2846957663.6799998</v>
      </c>
      <c r="AG104" s="71">
        <f>421.25*1.0376</f>
        <v>437.08900000000006</v>
      </c>
      <c r="AH104" s="26">
        <f t="shared" si="96"/>
        <v>3.8158381988399933E-3</v>
      </c>
      <c r="AI104" s="26">
        <f t="shared" si="89"/>
        <v>1.4695152043881565E-2</v>
      </c>
      <c r="AJ104" s="27">
        <f t="shared" si="45"/>
        <v>3.7195603094425676E-2</v>
      </c>
      <c r="AK104" s="27">
        <f t="shared" si="46"/>
        <v>103.41474970216797</v>
      </c>
      <c r="AL104" s="28">
        <f t="shared" si="47"/>
        <v>0.28261118150355014</v>
      </c>
      <c r="AM104" s="28">
        <f t="shared" si="48"/>
        <v>2.0589423601231616E-2</v>
      </c>
      <c r="AN104" s="29">
        <f t="shared" si="49"/>
        <v>3.0771824759465903E-2</v>
      </c>
      <c r="AO104" s="87">
        <f t="shared" si="50"/>
        <v>192.09734775168906</v>
      </c>
      <c r="AP104" s="33"/>
      <c r="AQ104" s="31"/>
      <c r="AR104" s="35"/>
      <c r="AS104" s="32"/>
      <c r="AT104" s="32"/>
    </row>
    <row r="105" spans="1:46" s="101" customFormat="1">
      <c r="A105" s="235" t="s">
        <v>268</v>
      </c>
      <c r="B105" s="80">
        <v>0</v>
      </c>
      <c r="C105" s="71">
        <v>0</v>
      </c>
      <c r="D105" s="80">
        <v>0</v>
      </c>
      <c r="E105" s="71">
        <v>0</v>
      </c>
      <c r="F105" s="26" t="e">
        <f>((D105-B105)/B105)</f>
        <v>#DIV/0!</v>
      </c>
      <c r="G105" s="26" t="e">
        <f>((E105-C105)/C105)</f>
        <v>#DIV/0!</v>
      </c>
      <c r="H105" s="80">
        <v>0</v>
      </c>
      <c r="I105" s="71">
        <v>0</v>
      </c>
      <c r="J105" s="26" t="e">
        <f t="shared" si="90"/>
        <v>#DIV/0!</v>
      </c>
      <c r="K105" s="26" t="e">
        <f t="shared" si="83"/>
        <v>#DIV/0!</v>
      </c>
      <c r="L105" s="80">
        <v>0</v>
      </c>
      <c r="M105" s="71">
        <v>0</v>
      </c>
      <c r="N105" s="26" t="e">
        <f t="shared" si="91"/>
        <v>#DIV/0!</v>
      </c>
      <c r="O105" s="26" t="e">
        <f t="shared" si="84"/>
        <v>#DIV/0!</v>
      </c>
      <c r="P105" s="80">
        <v>0</v>
      </c>
      <c r="Q105" s="71">
        <v>0</v>
      </c>
      <c r="R105" s="26" t="e">
        <f t="shared" si="92"/>
        <v>#DIV/0!</v>
      </c>
      <c r="S105" s="26" t="e">
        <f t="shared" si="85"/>
        <v>#DIV/0!</v>
      </c>
      <c r="T105" s="80">
        <v>0</v>
      </c>
      <c r="U105" s="71">
        <v>0</v>
      </c>
      <c r="V105" s="26" t="e">
        <f t="shared" si="93"/>
        <v>#DIV/0!</v>
      </c>
      <c r="W105" s="26" t="e">
        <f t="shared" si="86"/>
        <v>#DIV/0!</v>
      </c>
      <c r="X105" s="80">
        <v>0</v>
      </c>
      <c r="Y105" s="71">
        <v>0</v>
      </c>
      <c r="Z105" s="26" t="e">
        <f t="shared" si="94"/>
        <v>#DIV/0!</v>
      </c>
      <c r="AA105" s="26" t="e">
        <f t="shared" si="87"/>
        <v>#DIV/0!</v>
      </c>
      <c r="AB105" s="80">
        <v>3002941572.7891073</v>
      </c>
      <c r="AC105" s="71">
        <v>50511.513899999998</v>
      </c>
      <c r="AD105" s="26" t="e">
        <f t="shared" si="95"/>
        <v>#DIV/0!</v>
      </c>
      <c r="AE105" s="26" t="e">
        <f t="shared" si="88"/>
        <v>#DIV/0!</v>
      </c>
      <c r="AF105" s="80">
        <v>2865826399.5478678</v>
      </c>
      <c r="AG105" s="71">
        <v>50565.5458</v>
      </c>
      <c r="AH105" s="26">
        <f t="shared" si="96"/>
        <v>-4.5660286728085787E-2</v>
      </c>
      <c r="AI105" s="26">
        <f t="shared" si="89"/>
        <v>1.0696947255821958E-3</v>
      </c>
      <c r="AJ105" s="27" t="e">
        <f t="shared" si="45"/>
        <v>#DIV/0!</v>
      </c>
      <c r="AK105" s="27" t="e">
        <f t="shared" si="46"/>
        <v>#DIV/0!</v>
      </c>
      <c r="AL105" s="28" t="e">
        <f t="shared" si="47"/>
        <v>#DIV/0!</v>
      </c>
      <c r="AM105" s="28" t="e">
        <f t="shared" si="48"/>
        <v>#DIV/0!</v>
      </c>
      <c r="AN105" s="29" t="e">
        <f t="shared" si="49"/>
        <v>#DIV/0!</v>
      </c>
      <c r="AO105" s="87" t="e">
        <f t="shared" si="50"/>
        <v>#DIV/0!</v>
      </c>
      <c r="AP105" s="33"/>
      <c r="AQ105" s="31"/>
      <c r="AR105" s="35"/>
      <c r="AS105" s="32"/>
      <c r="AT105" s="32"/>
    </row>
    <row r="106" spans="1:46" s="128" customFormat="1">
      <c r="A106" s="237" t="s">
        <v>47</v>
      </c>
      <c r="B106" s="84">
        <f>SUM(B88:B105)</f>
        <v>266521069013.38223</v>
      </c>
      <c r="C106" s="100"/>
      <c r="D106" s="84">
        <f>SUM(D88:D105)</f>
        <v>267709316021.45117</v>
      </c>
      <c r="E106" s="100"/>
      <c r="F106" s="26"/>
      <c r="G106" s="26"/>
      <c r="H106" s="84">
        <f>SUM(H88:H105)</f>
        <v>266057367731.92365</v>
      </c>
      <c r="I106" s="100"/>
      <c r="J106" s="26"/>
      <c r="K106" s="26"/>
      <c r="L106" s="84">
        <f>SUM(L88:L105)</f>
        <v>267074063470.47803</v>
      </c>
      <c r="M106" s="100"/>
      <c r="N106" s="26"/>
      <c r="O106" s="26"/>
      <c r="P106" s="84">
        <f>SUM(P88:P105)</f>
        <v>283728506822.04895</v>
      </c>
      <c r="Q106" s="100"/>
      <c r="R106" s="26"/>
      <c r="S106" s="26"/>
      <c r="T106" s="84">
        <f>SUM(T88:T105)</f>
        <v>285856181895.64563</v>
      </c>
      <c r="U106" s="100"/>
      <c r="V106" s="26"/>
      <c r="W106" s="26"/>
      <c r="X106" s="84">
        <f>SUM(X88:X105)</f>
        <v>281621364672.79468</v>
      </c>
      <c r="Y106" s="100"/>
      <c r="Z106" s="26"/>
      <c r="AA106" s="26"/>
      <c r="AB106" s="84">
        <f>SUM(AB88:AB105)</f>
        <v>286153462616.57074</v>
      </c>
      <c r="AC106" s="100"/>
      <c r="AD106" s="26"/>
      <c r="AE106" s="26"/>
      <c r="AF106" s="84">
        <f>SUM(AF88:AF105)</f>
        <v>279412771456.53168</v>
      </c>
      <c r="AG106" s="100"/>
      <c r="AH106" s="26"/>
      <c r="AI106" s="26"/>
      <c r="AJ106" s="27"/>
      <c r="AK106" s="27"/>
      <c r="AL106" s="28"/>
      <c r="AM106" s="28"/>
      <c r="AN106" s="29"/>
      <c r="AO106" s="87"/>
      <c r="AP106" s="33"/>
      <c r="AQ106" s="31"/>
      <c r="AR106" s="35"/>
      <c r="AS106" s="32"/>
      <c r="AT106" s="32"/>
    </row>
    <row r="107" spans="1:46" s="128" customFormat="1" ht="8.25" customHeight="1">
      <c r="A107" s="237"/>
      <c r="B107" s="100"/>
      <c r="C107" s="100"/>
      <c r="D107" s="100"/>
      <c r="E107" s="100"/>
      <c r="F107" s="26"/>
      <c r="G107" s="26"/>
      <c r="H107" s="100"/>
      <c r="I107" s="100"/>
      <c r="J107" s="26"/>
      <c r="K107" s="26"/>
      <c r="L107" s="100"/>
      <c r="M107" s="100"/>
      <c r="N107" s="26"/>
      <c r="O107" s="26"/>
      <c r="P107" s="100"/>
      <c r="Q107" s="100"/>
      <c r="R107" s="26"/>
      <c r="S107" s="26"/>
      <c r="T107" s="100"/>
      <c r="U107" s="100"/>
      <c r="V107" s="26"/>
      <c r="W107" s="26"/>
      <c r="X107" s="100"/>
      <c r="Y107" s="100"/>
      <c r="Z107" s="26"/>
      <c r="AA107" s="26"/>
      <c r="AB107" s="100"/>
      <c r="AC107" s="100"/>
      <c r="AD107" s="26"/>
      <c r="AE107" s="26"/>
      <c r="AF107" s="100"/>
      <c r="AG107" s="100"/>
      <c r="AH107" s="26"/>
      <c r="AI107" s="26"/>
      <c r="AJ107" s="27"/>
      <c r="AK107" s="27"/>
      <c r="AL107" s="28"/>
      <c r="AM107" s="28"/>
      <c r="AN107" s="29"/>
      <c r="AO107" s="87"/>
      <c r="AP107" s="33"/>
      <c r="AQ107" s="31"/>
      <c r="AR107" s="35"/>
      <c r="AS107" s="32"/>
      <c r="AT107" s="32"/>
    </row>
    <row r="108" spans="1:46">
      <c r="A108" s="239" t="s">
        <v>240</v>
      </c>
      <c r="B108" s="100"/>
      <c r="C108" s="100"/>
      <c r="D108" s="100"/>
      <c r="E108" s="100"/>
      <c r="F108" s="26"/>
      <c r="G108" s="26"/>
      <c r="H108" s="100"/>
      <c r="I108" s="100"/>
      <c r="J108" s="26"/>
      <c r="K108" s="26"/>
      <c r="L108" s="100"/>
      <c r="M108" s="100"/>
      <c r="N108" s="26"/>
      <c r="O108" s="26"/>
      <c r="P108" s="100"/>
      <c r="Q108" s="100"/>
      <c r="R108" s="26"/>
      <c r="S108" s="26"/>
      <c r="T108" s="100"/>
      <c r="U108" s="100"/>
      <c r="V108" s="26"/>
      <c r="W108" s="26"/>
      <c r="X108" s="100"/>
      <c r="Y108" s="100"/>
      <c r="Z108" s="26"/>
      <c r="AA108" s="26"/>
      <c r="AB108" s="100"/>
      <c r="AC108" s="100"/>
      <c r="AD108" s="26"/>
      <c r="AE108" s="26"/>
      <c r="AF108" s="100"/>
      <c r="AG108" s="100"/>
      <c r="AH108" s="26"/>
      <c r="AI108" s="26"/>
      <c r="AJ108" s="27"/>
      <c r="AK108" s="27"/>
      <c r="AL108" s="28"/>
      <c r="AM108" s="28"/>
      <c r="AN108" s="29"/>
      <c r="AO108" s="87"/>
      <c r="AP108" s="33"/>
      <c r="AQ108" s="57">
        <f>SUM(AQ92:AQ100)</f>
        <v>16564722721.154379</v>
      </c>
      <c r="AR108" s="58"/>
      <c r="AS108" s="32" t="e">
        <f>(#REF!/AQ108)-1</f>
        <v>#REF!</v>
      </c>
      <c r="AT108" s="32" t="e">
        <f>(#REF!/AR108)-1</f>
        <v>#REF!</v>
      </c>
    </row>
    <row r="109" spans="1:46">
      <c r="A109" s="235" t="s">
        <v>154</v>
      </c>
      <c r="B109" s="80">
        <v>2307632307.77</v>
      </c>
      <c r="C109" s="81">
        <v>77</v>
      </c>
      <c r="D109" s="80">
        <v>2309180107.8699999</v>
      </c>
      <c r="E109" s="81">
        <v>77</v>
      </c>
      <c r="F109" s="26">
        <f>((D109-B109)/B109)</f>
        <v>6.707308156452508E-4</v>
      </c>
      <c r="G109" s="26">
        <f>((E109-C109)/C109)</f>
        <v>0</v>
      </c>
      <c r="H109" s="80">
        <v>2318439220.1999998</v>
      </c>
      <c r="I109" s="81">
        <v>77</v>
      </c>
      <c r="J109" s="26">
        <f t="shared" ref="J109:J112" si="109">((H109-D109)/D109)</f>
        <v>4.0096969043010586E-3</v>
      </c>
      <c r="K109" s="26">
        <f t="shared" ref="K109:K112" si="110">((I109-E109)/E109)</f>
        <v>0</v>
      </c>
      <c r="L109" s="80">
        <v>2320886640.0900002</v>
      </c>
      <c r="M109" s="81">
        <v>77</v>
      </c>
      <c r="N109" s="26">
        <f t="shared" ref="N109:N112" si="111">((L109-H109)/H109)</f>
        <v>1.0556325430818138E-3</v>
      </c>
      <c r="O109" s="26">
        <f t="shared" ref="O109:O112" si="112">((M109-I109)/I109)</f>
        <v>0</v>
      </c>
      <c r="P109" s="80">
        <v>2324362383.0799999</v>
      </c>
      <c r="Q109" s="81">
        <v>77</v>
      </c>
      <c r="R109" s="26">
        <f t="shared" ref="R109:R112" si="113">((P109-L109)/L109)</f>
        <v>1.497592743204807E-3</v>
      </c>
      <c r="S109" s="26">
        <f t="shared" ref="S109:S112" si="114">((Q109-M109)/M109)</f>
        <v>0</v>
      </c>
      <c r="T109" s="80">
        <v>2326170486.5900002</v>
      </c>
      <c r="U109" s="81">
        <v>77</v>
      </c>
      <c r="V109" s="26">
        <f t="shared" ref="V109:V112" si="115">((T109-P109)/P109)</f>
        <v>7.7789226119049509E-4</v>
      </c>
      <c r="W109" s="26">
        <f t="shared" ref="W109:W112" si="116">((U109-Q109)/Q109)</f>
        <v>0</v>
      </c>
      <c r="X109" s="80">
        <v>2327974051.0900002</v>
      </c>
      <c r="Y109" s="81">
        <v>77</v>
      </c>
      <c r="Z109" s="26">
        <f t="shared" ref="Z109:AA112" si="117">((X109-T109)/T109)</f>
        <v>7.7533633514708408E-4</v>
      </c>
      <c r="AA109" s="26">
        <f t="shared" si="117"/>
        <v>0</v>
      </c>
      <c r="AB109" s="80">
        <v>2336012241.1799998</v>
      </c>
      <c r="AC109" s="81">
        <v>77</v>
      </c>
      <c r="AD109" s="26">
        <f t="shared" ref="AD109:AD112" si="118">((AB109-X109)/X109)</f>
        <v>3.4528692818702371E-3</v>
      </c>
      <c r="AE109" s="26">
        <f t="shared" ref="AE109:AE112" si="119">((AC109-Y109)/Y109)</f>
        <v>0</v>
      </c>
      <c r="AF109" s="80">
        <v>2337986470.1999998</v>
      </c>
      <c r="AG109" s="81">
        <v>77</v>
      </c>
      <c r="AH109" s="26">
        <f t="shared" ref="AH109:AH112" si="120">((AF109-AB109)/AB109)</f>
        <v>8.4512785729356035E-4</v>
      </c>
      <c r="AI109" s="26">
        <f t="shared" ref="AI109:AI112" si="121">((AG109-AC109)/AC109)</f>
        <v>0</v>
      </c>
      <c r="AJ109" s="27">
        <f t="shared" si="45"/>
        <v>1.6356098427167884E-3</v>
      </c>
      <c r="AK109" s="27">
        <f t="shared" si="46"/>
        <v>0</v>
      </c>
      <c r="AL109" s="28">
        <f t="shared" si="47"/>
        <v>1.247471439400674E-2</v>
      </c>
      <c r="AM109" s="28">
        <f t="shared" si="48"/>
        <v>0</v>
      </c>
      <c r="AN109" s="29">
        <f t="shared" si="49"/>
        <v>1.3269593005207959E-3</v>
      </c>
      <c r="AO109" s="87">
        <f t="shared" si="50"/>
        <v>0</v>
      </c>
      <c r="AP109" s="33"/>
      <c r="AQ109" s="43"/>
      <c r="AR109" s="16"/>
      <c r="AS109" s="32" t="e">
        <f>(#REF!/AQ109)-1</f>
        <v>#REF!</v>
      </c>
      <c r="AT109" s="32" t="e">
        <f>(#REF!/AR109)-1</f>
        <v>#REF!</v>
      </c>
    </row>
    <row r="110" spans="1:46">
      <c r="A110" s="235" t="s">
        <v>26</v>
      </c>
      <c r="B110" s="80">
        <v>10056853030.049999</v>
      </c>
      <c r="C110" s="81">
        <v>36.6</v>
      </c>
      <c r="D110" s="80">
        <v>10048843407.200001</v>
      </c>
      <c r="E110" s="81">
        <v>36.6</v>
      </c>
      <c r="F110" s="26">
        <f>((D110-B110)/B110)</f>
        <v>-7.9643431459777963E-4</v>
      </c>
      <c r="G110" s="26">
        <f>((E110-C110)/C110)</f>
        <v>0</v>
      </c>
      <c r="H110" s="80">
        <v>10055062313.280001</v>
      </c>
      <c r="I110" s="81">
        <v>36.6</v>
      </c>
      <c r="J110" s="26">
        <f t="shared" si="109"/>
        <v>6.1886784657665919E-4</v>
      </c>
      <c r="K110" s="26">
        <f t="shared" si="110"/>
        <v>0</v>
      </c>
      <c r="L110" s="80">
        <v>10077006517.459999</v>
      </c>
      <c r="M110" s="81">
        <v>36.6</v>
      </c>
      <c r="N110" s="26">
        <f t="shared" si="111"/>
        <v>2.1824035989330545E-3</v>
      </c>
      <c r="O110" s="26">
        <f t="shared" si="112"/>
        <v>0</v>
      </c>
      <c r="P110" s="80">
        <v>9716607080.6399994</v>
      </c>
      <c r="Q110" s="81">
        <v>36.6</v>
      </c>
      <c r="R110" s="26">
        <f t="shared" si="113"/>
        <v>-3.5764533464928396E-2</v>
      </c>
      <c r="S110" s="26">
        <f t="shared" si="114"/>
        <v>0</v>
      </c>
      <c r="T110" s="80">
        <v>9720988853.4200001</v>
      </c>
      <c r="U110" s="81">
        <v>36.6</v>
      </c>
      <c r="V110" s="26">
        <f t="shared" si="115"/>
        <v>4.5095708240906605E-4</v>
      </c>
      <c r="W110" s="26">
        <f t="shared" si="116"/>
        <v>0</v>
      </c>
      <c r="X110" s="80">
        <v>9720517390.75</v>
      </c>
      <c r="Y110" s="81">
        <v>36.6</v>
      </c>
      <c r="Z110" s="26">
        <f t="shared" si="117"/>
        <v>-4.8499455879347927E-5</v>
      </c>
      <c r="AA110" s="26">
        <f t="shared" si="117"/>
        <v>0</v>
      </c>
      <c r="AB110" s="80">
        <v>9734668255.7900009</v>
      </c>
      <c r="AC110" s="81">
        <v>36.6</v>
      </c>
      <c r="AD110" s="26">
        <f t="shared" si="118"/>
        <v>1.4557728226963324E-3</v>
      </c>
      <c r="AE110" s="26">
        <f t="shared" si="119"/>
        <v>0</v>
      </c>
      <c r="AF110" s="80">
        <v>9724950496.2000008</v>
      </c>
      <c r="AG110" s="81">
        <v>36.6</v>
      </c>
      <c r="AH110" s="26">
        <f t="shared" si="120"/>
        <v>-9.98263046531679E-4</v>
      </c>
      <c r="AI110" s="26">
        <f t="shared" si="121"/>
        <v>0</v>
      </c>
      <c r="AJ110" s="27">
        <f t="shared" si="45"/>
        <v>-4.1124661164152606E-3</v>
      </c>
      <c r="AK110" s="27">
        <f t="shared" si="46"/>
        <v>0</v>
      </c>
      <c r="AL110" s="28">
        <f t="shared" si="47"/>
        <v>-3.2231859715112145E-2</v>
      </c>
      <c r="AM110" s="28">
        <f t="shared" si="48"/>
        <v>0</v>
      </c>
      <c r="AN110" s="29">
        <f t="shared" si="49"/>
        <v>1.2833575061984162E-2</v>
      </c>
      <c r="AO110" s="87">
        <f t="shared" si="50"/>
        <v>0</v>
      </c>
      <c r="AP110" s="33"/>
      <c r="AQ110" s="31">
        <v>640873657.65999997</v>
      </c>
      <c r="AR110" s="35">
        <v>11.5358</v>
      </c>
      <c r="AS110" s="32" t="e">
        <f>(#REF!/AQ110)-1</f>
        <v>#REF!</v>
      </c>
      <c r="AT110" s="32" t="e">
        <f>(#REF!/AR110)-1</f>
        <v>#REF!</v>
      </c>
    </row>
    <row r="111" spans="1:46">
      <c r="A111" s="235" t="s">
        <v>202</v>
      </c>
      <c r="B111" s="80">
        <v>25650547854.529999</v>
      </c>
      <c r="C111" s="81">
        <v>9.61</v>
      </c>
      <c r="D111" s="80">
        <v>25691677537.200001</v>
      </c>
      <c r="E111" s="81">
        <v>9.6199999999999992</v>
      </c>
      <c r="F111" s="26">
        <f>((D111-B111)/B111)</f>
        <v>1.6034621522806305E-3</v>
      </c>
      <c r="G111" s="26">
        <f>((E111-C111)/C111)</f>
        <v>1.040582726326721E-3</v>
      </c>
      <c r="H111" s="80">
        <v>25693395246.790001</v>
      </c>
      <c r="I111" s="81">
        <v>9.6199999999999992</v>
      </c>
      <c r="J111" s="26">
        <f t="shared" si="109"/>
        <v>6.6858599930386513E-5</v>
      </c>
      <c r="K111" s="26">
        <f t="shared" si="110"/>
        <v>0</v>
      </c>
      <c r="L111" s="80">
        <v>25708939741.310001</v>
      </c>
      <c r="M111" s="81">
        <v>9.6300000000000008</v>
      </c>
      <c r="N111" s="26">
        <f t="shared" si="111"/>
        <v>6.0499962619547161E-4</v>
      </c>
      <c r="O111" s="26">
        <f t="shared" si="112"/>
        <v>1.039501039501202E-3</v>
      </c>
      <c r="P111" s="80">
        <v>25702386482.599998</v>
      </c>
      <c r="Q111" s="81">
        <v>9.6300000000000008</v>
      </c>
      <c r="R111" s="26">
        <f t="shared" si="113"/>
        <v>-2.5490194367964927E-4</v>
      </c>
      <c r="S111" s="26">
        <f t="shared" si="114"/>
        <v>0</v>
      </c>
      <c r="T111" s="80">
        <v>25713100270.900002</v>
      </c>
      <c r="U111" s="81">
        <v>9.6300000000000008</v>
      </c>
      <c r="V111" s="26">
        <f t="shared" si="115"/>
        <v>4.1684021471142656E-4</v>
      </c>
      <c r="W111" s="26">
        <f t="shared" si="116"/>
        <v>0</v>
      </c>
      <c r="X111" s="80">
        <v>25737618228.330002</v>
      </c>
      <c r="Y111" s="81">
        <v>9.64</v>
      </c>
      <c r="Z111" s="26">
        <f t="shared" si="117"/>
        <v>9.5352008010281589E-4</v>
      </c>
      <c r="AA111" s="26">
        <f t="shared" si="117"/>
        <v>1.0384215991692406E-3</v>
      </c>
      <c r="AB111" s="80">
        <v>25789350520.169998</v>
      </c>
      <c r="AC111" s="81">
        <v>9.66</v>
      </c>
      <c r="AD111" s="26">
        <f t="shared" si="118"/>
        <v>2.0099875357951105E-3</v>
      </c>
      <c r="AE111" s="26">
        <f t="shared" si="119"/>
        <v>2.0746887966804537E-3</v>
      </c>
      <c r="AF111" s="80">
        <v>25789280150.880001</v>
      </c>
      <c r="AG111" s="81">
        <v>9.66</v>
      </c>
      <c r="AH111" s="26">
        <f t="shared" si="120"/>
        <v>-2.7286181535306447E-6</v>
      </c>
      <c r="AI111" s="26">
        <f t="shared" si="121"/>
        <v>0</v>
      </c>
      <c r="AJ111" s="27">
        <f t="shared" si="45"/>
        <v>6.7475470589783266E-4</v>
      </c>
      <c r="AK111" s="27">
        <f t="shared" si="46"/>
        <v>6.4914927020970218E-4</v>
      </c>
      <c r="AL111" s="28">
        <f t="shared" si="47"/>
        <v>3.798997303258131E-3</v>
      </c>
      <c r="AM111" s="28">
        <f t="shared" si="48"/>
        <v>4.1580041580042545E-3</v>
      </c>
      <c r="AN111" s="29">
        <f t="shared" si="49"/>
        <v>8.0064463642812915E-4</v>
      </c>
      <c r="AO111" s="87">
        <f t="shared" si="50"/>
        <v>7.7227582434145447E-4</v>
      </c>
      <c r="AP111" s="33"/>
      <c r="AQ111" s="31">
        <v>2128320668.46</v>
      </c>
      <c r="AR111" s="38">
        <v>1.04</v>
      </c>
      <c r="AS111" s="32" t="e">
        <f>(#REF!/AQ111)-1</f>
        <v>#REF!</v>
      </c>
      <c r="AT111" s="32" t="e">
        <f>(#REF!/AR111)-1</f>
        <v>#REF!</v>
      </c>
    </row>
    <row r="112" spans="1:46">
      <c r="A112" s="235" t="s">
        <v>179</v>
      </c>
      <c r="B112" s="80">
        <v>7463592715</v>
      </c>
      <c r="C112" s="81">
        <v>100</v>
      </c>
      <c r="D112" s="80">
        <v>7511812185.1700001</v>
      </c>
      <c r="E112" s="81">
        <v>101.31</v>
      </c>
      <c r="F112" s="26">
        <f>((D112-B112)/B112)</f>
        <v>6.4606245291347029E-3</v>
      </c>
      <c r="G112" s="26">
        <f>((E112-C112)/C112)</f>
        <v>1.3100000000000023E-2</v>
      </c>
      <c r="H112" s="80">
        <v>7511812185.1700001</v>
      </c>
      <c r="I112" s="81">
        <v>101.31</v>
      </c>
      <c r="J112" s="26">
        <f t="shared" si="109"/>
        <v>0</v>
      </c>
      <c r="K112" s="26">
        <f t="shared" si="110"/>
        <v>0</v>
      </c>
      <c r="L112" s="80">
        <v>7511812185.1700001</v>
      </c>
      <c r="M112" s="81">
        <v>101.31</v>
      </c>
      <c r="N112" s="26">
        <f t="shared" si="111"/>
        <v>0</v>
      </c>
      <c r="O112" s="26">
        <f t="shared" si="112"/>
        <v>0</v>
      </c>
      <c r="P112" s="80">
        <v>7511812185.1700001</v>
      </c>
      <c r="Q112" s="81">
        <v>101.31</v>
      </c>
      <c r="R112" s="26">
        <f t="shared" si="113"/>
        <v>0</v>
      </c>
      <c r="S112" s="26">
        <f t="shared" si="114"/>
        <v>0</v>
      </c>
      <c r="T112" s="80">
        <v>7511812185.1700001</v>
      </c>
      <c r="U112" s="81">
        <v>101.31</v>
      </c>
      <c r="V112" s="26">
        <f t="shared" si="115"/>
        <v>0</v>
      </c>
      <c r="W112" s="26">
        <f t="shared" si="116"/>
        <v>0</v>
      </c>
      <c r="X112" s="80">
        <v>7511812185.1700001</v>
      </c>
      <c r="Y112" s="81">
        <v>101.31</v>
      </c>
      <c r="Z112" s="26">
        <f t="shared" si="117"/>
        <v>0</v>
      </c>
      <c r="AA112" s="26">
        <f t="shared" si="117"/>
        <v>0</v>
      </c>
      <c r="AB112" s="80">
        <v>7511812185.1700001</v>
      </c>
      <c r="AC112" s="81">
        <v>101.31</v>
      </c>
      <c r="AD112" s="26">
        <f t="shared" si="118"/>
        <v>0</v>
      </c>
      <c r="AE112" s="26">
        <f t="shared" si="119"/>
        <v>0</v>
      </c>
      <c r="AF112" s="80">
        <v>7511812185.1700001</v>
      </c>
      <c r="AG112" s="81">
        <v>101.31</v>
      </c>
      <c r="AH112" s="26">
        <f t="shared" si="120"/>
        <v>0</v>
      </c>
      <c r="AI112" s="26">
        <f t="shared" si="121"/>
        <v>0</v>
      </c>
      <c r="AJ112" s="27">
        <f t="shared" si="45"/>
        <v>8.0757806614183787E-4</v>
      </c>
      <c r="AK112" s="27">
        <f t="shared" si="46"/>
        <v>1.6375000000000029E-3</v>
      </c>
      <c r="AL112" s="28">
        <f t="shared" si="47"/>
        <v>0</v>
      </c>
      <c r="AM112" s="28">
        <f t="shared" si="48"/>
        <v>0</v>
      </c>
      <c r="AN112" s="29">
        <f t="shared" si="49"/>
        <v>2.2841757076256471E-3</v>
      </c>
      <c r="AO112" s="87">
        <f t="shared" si="50"/>
        <v>4.6315494167718943E-3</v>
      </c>
      <c r="AP112" s="33"/>
      <c r="AQ112" s="31">
        <v>1789192828.73</v>
      </c>
      <c r="AR112" s="35">
        <v>0.79</v>
      </c>
      <c r="AS112" s="32" t="e">
        <f>(#REF!/AQ112)-1</f>
        <v>#REF!</v>
      </c>
      <c r="AT112" s="32" t="e">
        <f>(#REF!/AR112)-1</f>
        <v>#REF!</v>
      </c>
    </row>
    <row r="113" spans="1:46">
      <c r="A113" s="237" t="s">
        <v>47</v>
      </c>
      <c r="B113" s="75">
        <f>SUM(B109:B112)</f>
        <v>45478625907.349998</v>
      </c>
      <c r="C113" s="100"/>
      <c r="D113" s="75">
        <f>SUM(D109:D112)</f>
        <v>45561513237.440002</v>
      </c>
      <c r="E113" s="100"/>
      <c r="F113" s="26">
        <f>((D113-B113)/B113)</f>
        <v>1.822555726702556E-3</v>
      </c>
      <c r="G113" s="26"/>
      <c r="H113" s="75">
        <f>SUM(H109:H112)</f>
        <v>45578708965.440002</v>
      </c>
      <c r="I113" s="100"/>
      <c r="J113" s="26">
        <f>((H113-D113)/D113)</f>
        <v>3.7741784190498476E-4</v>
      </c>
      <c r="K113" s="26"/>
      <c r="L113" s="75">
        <f>SUM(L109:L112)</f>
        <v>45618645084.029999</v>
      </c>
      <c r="M113" s="100"/>
      <c r="N113" s="26">
        <f>((L113-H113)/H113)</f>
        <v>8.7620118025453174E-4</v>
      </c>
      <c r="O113" s="26"/>
      <c r="P113" s="75">
        <f>SUM(P109:P112)</f>
        <v>45255168131.489998</v>
      </c>
      <c r="Q113" s="100"/>
      <c r="R113" s="26">
        <f>((P113-L113)/L113)</f>
        <v>-7.9677279294567555E-3</v>
      </c>
      <c r="S113" s="26"/>
      <c r="T113" s="75">
        <f>SUM(T109:T112)</f>
        <v>45272071796.080002</v>
      </c>
      <c r="U113" s="100"/>
      <c r="V113" s="26">
        <f>((T113-P113)/P113)</f>
        <v>3.7351898772953302E-4</v>
      </c>
      <c r="W113" s="26"/>
      <c r="X113" s="75">
        <f>SUM(X109:X112)</f>
        <v>45297921855.339996</v>
      </c>
      <c r="Y113" s="100"/>
      <c r="Z113" s="26">
        <f>((X113-T113)/T113)</f>
        <v>5.7099351177104297E-4</v>
      </c>
      <c r="AA113" s="26"/>
      <c r="AB113" s="75">
        <f>SUM(AB109:AB112)</f>
        <v>45371843202.309998</v>
      </c>
      <c r="AC113" s="100"/>
      <c r="AD113" s="26">
        <f>((AB113-X113)/X113)</f>
        <v>1.631892677241813E-3</v>
      </c>
      <c r="AE113" s="26"/>
      <c r="AF113" s="75">
        <f>SUM(AF109:AF112)</f>
        <v>45364029302.449997</v>
      </c>
      <c r="AG113" s="100"/>
      <c r="AH113" s="26">
        <f>((AF113-AB113)/AB113)</f>
        <v>-1.7221914095839034E-4</v>
      </c>
      <c r="AI113" s="26"/>
      <c r="AJ113" s="27">
        <f t="shared" si="45"/>
        <v>-3.1092089310133552E-4</v>
      </c>
      <c r="AK113" s="27"/>
      <c r="AL113" s="28">
        <f t="shared" si="47"/>
        <v>-4.3344463552128865E-3</v>
      </c>
      <c r="AM113" s="28"/>
      <c r="AN113" s="29">
        <f t="shared" si="49"/>
        <v>3.1645690120353496E-3</v>
      </c>
      <c r="AO113" s="87"/>
      <c r="AP113" s="33"/>
      <c r="AQ113" s="31">
        <v>204378030.47999999</v>
      </c>
      <c r="AR113" s="35">
        <v>22.9087</v>
      </c>
      <c r="AS113" s="32" t="e">
        <f>(#REF!/AQ113)-1</f>
        <v>#REF!</v>
      </c>
      <c r="AT113" s="32" t="e">
        <f>(#REF!/AR113)-1</f>
        <v>#REF!</v>
      </c>
    </row>
    <row r="114" spans="1:46">
      <c r="A114" s="239" t="s">
        <v>253</v>
      </c>
      <c r="B114" s="100"/>
      <c r="C114" s="100"/>
      <c r="D114" s="100"/>
      <c r="E114" s="100"/>
      <c r="F114" s="26"/>
      <c r="G114" s="26"/>
      <c r="H114" s="100"/>
      <c r="I114" s="100"/>
      <c r="J114" s="26"/>
      <c r="K114" s="26"/>
      <c r="L114" s="100"/>
      <c r="M114" s="100"/>
      <c r="N114" s="26"/>
      <c r="O114" s="26"/>
      <c r="P114" s="100"/>
      <c r="Q114" s="100"/>
      <c r="R114" s="26"/>
      <c r="S114" s="26"/>
      <c r="T114" s="100"/>
      <c r="U114" s="100"/>
      <c r="V114" s="26"/>
      <c r="W114" s="26"/>
      <c r="X114" s="100"/>
      <c r="Y114" s="100"/>
      <c r="Z114" s="26"/>
      <c r="AA114" s="26"/>
      <c r="AB114" s="100"/>
      <c r="AC114" s="100"/>
      <c r="AD114" s="26"/>
      <c r="AE114" s="26"/>
      <c r="AF114" s="100"/>
      <c r="AG114" s="100"/>
      <c r="AH114" s="26"/>
      <c r="AI114" s="26"/>
      <c r="AJ114" s="27"/>
      <c r="AK114" s="27"/>
      <c r="AL114" s="28"/>
      <c r="AM114" s="28"/>
      <c r="AN114" s="29"/>
      <c r="AO114" s="87"/>
      <c r="AP114" s="33"/>
      <c r="AQ114" s="31">
        <v>160273731.87</v>
      </c>
      <c r="AR114" s="35">
        <v>133.94</v>
      </c>
      <c r="AS114" s="32" t="e">
        <f>(#REF!/AQ114)-1</f>
        <v>#REF!</v>
      </c>
      <c r="AT114" s="32" t="e">
        <f>(#REF!/AR114)-1</f>
        <v>#REF!</v>
      </c>
    </row>
    <row r="115" spans="1:46" s="101" customFormat="1">
      <c r="A115" s="235" t="s">
        <v>27</v>
      </c>
      <c r="B115" s="80">
        <v>1722350760.0699999</v>
      </c>
      <c r="C115" s="71">
        <v>3640.86</v>
      </c>
      <c r="D115" s="80">
        <v>1732974493.45</v>
      </c>
      <c r="E115" s="71">
        <v>3664.58</v>
      </c>
      <c r="F115" s="26">
        <f>((D115-B115)/B115)</f>
        <v>6.1681590221310924E-3</v>
      </c>
      <c r="G115" s="26">
        <f>((E115-C115)/C115)</f>
        <v>6.514944271408348E-3</v>
      </c>
      <c r="H115" s="80">
        <v>1751940774.1500001</v>
      </c>
      <c r="I115" s="71">
        <v>3701.43</v>
      </c>
      <c r="J115" s="26">
        <f t="shared" ref="J115:J136" si="122">((H115-D115)/D115)</f>
        <v>1.0944350751661691E-2</v>
      </c>
      <c r="K115" s="26">
        <f t="shared" ref="K115:K136" si="123">((I115-E115)/E115)</f>
        <v>1.0055722620327544E-2</v>
      </c>
      <c r="L115" s="80">
        <v>1772649266.4000001</v>
      </c>
      <c r="M115" s="71">
        <v>3742.18</v>
      </c>
      <c r="N115" s="26">
        <f t="shared" ref="N115:N136" si="124">((L115-H115)/H115)</f>
        <v>1.1820315250124403E-2</v>
      </c>
      <c r="O115" s="26">
        <f t="shared" ref="O115:O136" si="125">((M115-I115)/I115)</f>
        <v>1.1009258583844623E-2</v>
      </c>
      <c r="P115" s="80">
        <v>1805573876.4300001</v>
      </c>
      <c r="Q115" s="71">
        <v>3888.72</v>
      </c>
      <c r="R115" s="26">
        <f t="shared" ref="R115:R136" si="126">((P115-L115)/L115)</f>
        <v>1.8573674247960623E-2</v>
      </c>
      <c r="S115" s="26">
        <f t="shared" ref="S115:S136" si="127">((Q115-M115)/M115)</f>
        <v>3.9158992886499308E-2</v>
      </c>
      <c r="T115" s="80">
        <v>1774318666.6600001</v>
      </c>
      <c r="U115" s="71">
        <v>3865.57</v>
      </c>
      <c r="V115" s="26">
        <f t="shared" ref="V115:V136" si="128">((T115-P115)/P115)</f>
        <v>-1.731040207105683E-2</v>
      </c>
      <c r="W115" s="26">
        <f t="shared" ref="W115:W136" si="129">((U115-Q115)/Q115)</f>
        <v>-5.9531156781665014E-3</v>
      </c>
      <c r="X115" s="80">
        <v>1756957387.1199999</v>
      </c>
      <c r="Y115" s="71">
        <v>3774.27</v>
      </c>
      <c r="Z115" s="26">
        <f t="shared" ref="Z115:AA136" si="130">((X115-T115)/T115)</f>
        <v>-9.7847584350117291E-3</v>
      </c>
      <c r="AA115" s="26">
        <f t="shared" si="130"/>
        <v>-2.3618767736711579E-2</v>
      </c>
      <c r="AB115" s="80">
        <v>1729391900.3800001</v>
      </c>
      <c r="AC115" s="71">
        <v>3772.9</v>
      </c>
      <c r="AD115" s="26">
        <f t="shared" ref="AD115:AD136" si="131">((AB115-X115)/X115)</f>
        <v>-1.5689331421512191E-2</v>
      </c>
      <c r="AE115" s="26">
        <f t="shared" ref="AE115:AE136" si="132">((AC115-Y115)/Y115)</f>
        <v>-3.6298410023657312E-4</v>
      </c>
      <c r="AF115" s="80">
        <v>1719300704.8</v>
      </c>
      <c r="AG115" s="71">
        <v>3775.54</v>
      </c>
      <c r="AH115" s="26">
        <f t="shared" ref="AH115:AH136" si="133">((AF115-AB115)/AB115)</f>
        <v>-5.8351120863829762E-3</v>
      </c>
      <c r="AI115" s="26">
        <f t="shared" ref="AI115:AI136" si="134">((AG115-AC115)/AC115)</f>
        <v>6.9972700045054805E-4</v>
      </c>
      <c r="AJ115" s="27">
        <f t="shared" si="45"/>
        <v>-1.3913809276073911E-4</v>
      </c>
      <c r="AK115" s="27">
        <f t="shared" si="46"/>
        <v>4.6879722309269636E-3</v>
      </c>
      <c r="AL115" s="28">
        <f t="shared" si="47"/>
        <v>-7.8903577067532954E-3</v>
      </c>
      <c r="AM115" s="28">
        <f t="shared" si="48"/>
        <v>3.0279049713746196E-2</v>
      </c>
      <c r="AN115" s="29">
        <f t="shared" si="49"/>
        <v>1.3721549904732242E-2</v>
      </c>
      <c r="AO115" s="87">
        <f t="shared" si="50"/>
        <v>1.779359048579969E-2</v>
      </c>
      <c r="AP115" s="33"/>
      <c r="AQ115" s="31"/>
      <c r="AR115" s="35"/>
      <c r="AS115" s="32"/>
      <c r="AT115" s="32"/>
    </row>
    <row r="116" spans="1:46" s="117" customFormat="1">
      <c r="A116" s="235" t="s">
        <v>233</v>
      </c>
      <c r="B116" s="80">
        <v>193892175.91</v>
      </c>
      <c r="C116" s="71">
        <v>147.01</v>
      </c>
      <c r="D116" s="80">
        <v>198948265.66999999</v>
      </c>
      <c r="E116" s="71">
        <v>152.63</v>
      </c>
      <c r="F116" s="26">
        <f>((D116-B116)/B116)</f>
        <v>2.6076811693252148E-2</v>
      </c>
      <c r="G116" s="26">
        <f>((E116-C116)/C116)</f>
        <v>3.8228691925719371E-2</v>
      </c>
      <c r="H116" s="80">
        <v>202020343.37</v>
      </c>
      <c r="I116" s="71">
        <v>154.91999999999999</v>
      </c>
      <c r="J116" s="26">
        <f t="shared" si="122"/>
        <v>1.5441590755537136E-2</v>
      </c>
      <c r="K116" s="26">
        <f t="shared" si="123"/>
        <v>1.5003603485553248E-2</v>
      </c>
      <c r="L116" s="80">
        <v>202728069.36000001</v>
      </c>
      <c r="M116" s="71">
        <v>155.47</v>
      </c>
      <c r="N116" s="26">
        <f t="shared" si="124"/>
        <v>3.5032411993469897E-3</v>
      </c>
      <c r="O116" s="26">
        <f t="shared" si="125"/>
        <v>3.5502194681126479E-3</v>
      </c>
      <c r="P116" s="80">
        <v>208475099.19</v>
      </c>
      <c r="Q116" s="71">
        <v>159.9</v>
      </c>
      <c r="R116" s="26">
        <f t="shared" si="126"/>
        <v>2.8348466239248474E-2</v>
      </c>
      <c r="S116" s="26">
        <f t="shared" si="127"/>
        <v>2.8494243262365774E-2</v>
      </c>
      <c r="T116" s="80">
        <v>206329092.65000001</v>
      </c>
      <c r="U116" s="71">
        <v>158.25</v>
      </c>
      <c r="V116" s="26">
        <f t="shared" si="128"/>
        <v>-1.0293826688837139E-2</v>
      </c>
      <c r="W116" s="26">
        <f t="shared" si="129"/>
        <v>-1.0318949343339623E-2</v>
      </c>
      <c r="X116" s="80">
        <v>203906456.99000001</v>
      </c>
      <c r="Y116" s="71">
        <v>156.38</v>
      </c>
      <c r="Z116" s="26">
        <f t="shared" si="130"/>
        <v>-1.1741609624143308E-2</v>
      </c>
      <c r="AA116" s="26">
        <f t="shared" si="130"/>
        <v>-1.1816745655608243E-2</v>
      </c>
      <c r="AB116" s="80">
        <v>202752324.88999999</v>
      </c>
      <c r="AC116" s="71">
        <v>155.26</v>
      </c>
      <c r="AD116" s="26">
        <f t="shared" si="131"/>
        <v>-5.6601057025703937E-3</v>
      </c>
      <c r="AE116" s="26">
        <f t="shared" si="132"/>
        <v>-7.1620411817368244E-3</v>
      </c>
      <c r="AF116" s="80">
        <v>202833554.80000001</v>
      </c>
      <c r="AG116" s="71">
        <v>155.37</v>
      </c>
      <c r="AH116" s="26">
        <f t="shared" si="133"/>
        <v>4.0063614582025735E-4</v>
      </c>
      <c r="AI116" s="26">
        <f t="shared" si="134"/>
        <v>7.0848898621675676E-4</v>
      </c>
      <c r="AJ116" s="27">
        <f t="shared" si="45"/>
        <v>5.7594005022067697E-3</v>
      </c>
      <c r="AK116" s="27">
        <f t="shared" si="46"/>
        <v>7.085938868410387E-3</v>
      </c>
      <c r="AL116" s="28">
        <f t="shared" si="47"/>
        <v>1.9529143000646423E-2</v>
      </c>
      <c r="AM116" s="28">
        <f t="shared" si="48"/>
        <v>1.7951909847343309E-2</v>
      </c>
      <c r="AN116" s="29">
        <f t="shared" si="49"/>
        <v>1.5788834605315581E-2</v>
      </c>
      <c r="AO116" s="87">
        <f t="shared" si="50"/>
        <v>1.8544524444341081E-2</v>
      </c>
      <c r="AP116" s="33"/>
      <c r="AQ116" s="31"/>
      <c r="AR116" s="35"/>
      <c r="AS116" s="32"/>
      <c r="AT116" s="32"/>
    </row>
    <row r="117" spans="1:46" s="128" customFormat="1">
      <c r="A117" s="235" t="s">
        <v>83</v>
      </c>
      <c r="B117" s="71">
        <v>947913257.94000006</v>
      </c>
      <c r="C117" s="71">
        <v>1.4458</v>
      </c>
      <c r="D117" s="71">
        <v>949900568.55999994</v>
      </c>
      <c r="E117" s="71">
        <v>1.4489000000000001</v>
      </c>
      <c r="F117" s="26">
        <f>((D117-B117)/B117)</f>
        <v>2.0965110503029551E-3</v>
      </c>
      <c r="G117" s="26">
        <f>((E117-C117)/C117)</f>
        <v>2.1441416516808014E-3</v>
      </c>
      <c r="H117" s="71">
        <v>1018648307.33</v>
      </c>
      <c r="I117" s="71">
        <v>1.4611000000000001</v>
      </c>
      <c r="J117" s="26">
        <f t="shared" si="122"/>
        <v>7.2373615771404484E-2</v>
      </c>
      <c r="K117" s="26">
        <f t="shared" si="123"/>
        <v>8.4201808268341422E-3</v>
      </c>
      <c r="L117" s="71">
        <v>1052160344.41</v>
      </c>
      <c r="M117" s="71">
        <v>1.5093000000000001</v>
      </c>
      <c r="N117" s="26">
        <f t="shared" si="124"/>
        <v>3.2898535086990928E-2</v>
      </c>
      <c r="O117" s="26">
        <f t="shared" si="125"/>
        <v>3.298884402162755E-2</v>
      </c>
      <c r="P117" s="71">
        <v>1125764977.3099999</v>
      </c>
      <c r="Q117" s="71">
        <v>1.615</v>
      </c>
      <c r="R117" s="26">
        <f t="shared" si="126"/>
        <v>6.9955718528124017E-2</v>
      </c>
      <c r="S117" s="26">
        <f t="shared" si="127"/>
        <v>7.0032465381302519E-2</v>
      </c>
      <c r="T117" s="71">
        <v>1113293157.3199999</v>
      </c>
      <c r="U117" s="71">
        <v>1.5967</v>
      </c>
      <c r="V117" s="26">
        <f t="shared" si="128"/>
        <v>-1.1078529037029784E-2</v>
      </c>
      <c r="W117" s="26">
        <f t="shared" si="129"/>
        <v>-1.1331269349845191E-2</v>
      </c>
      <c r="X117" s="71">
        <v>1092919060.1099999</v>
      </c>
      <c r="Y117" s="71">
        <v>1.5673999999999999</v>
      </c>
      <c r="Z117" s="26">
        <f t="shared" si="130"/>
        <v>-1.8300747719536912E-2</v>
      </c>
      <c r="AA117" s="26">
        <f t="shared" si="130"/>
        <v>-1.8350347591908376E-2</v>
      </c>
      <c r="AB117" s="71">
        <v>1062686531.17</v>
      </c>
      <c r="AC117" s="71">
        <v>1.524</v>
      </c>
      <c r="AD117" s="26">
        <f t="shared" si="131"/>
        <v>-2.7662184733933635E-2</v>
      </c>
      <c r="AE117" s="26">
        <f t="shared" si="132"/>
        <v>-2.7689166772999801E-2</v>
      </c>
      <c r="AF117" s="71">
        <v>1031873736.4400001</v>
      </c>
      <c r="AG117" s="71">
        <v>1.4786999999999999</v>
      </c>
      <c r="AH117" s="26">
        <f t="shared" si="133"/>
        <v>-2.8995187034200513E-2</v>
      </c>
      <c r="AI117" s="26">
        <f t="shared" si="134"/>
        <v>-2.9724409448818975E-2</v>
      </c>
      <c r="AJ117" s="27">
        <f t="shared" si="45"/>
        <v>1.1410966489015194E-2</v>
      </c>
      <c r="AK117" s="27">
        <f t="shared" si="46"/>
        <v>3.3113048397340854E-3</v>
      </c>
      <c r="AL117" s="28">
        <f t="shared" si="47"/>
        <v>8.6296577339949582E-2</v>
      </c>
      <c r="AM117" s="28">
        <f t="shared" si="48"/>
        <v>2.0567326937676739E-2</v>
      </c>
      <c r="AN117" s="29">
        <f t="shared" si="49"/>
        <v>4.1816502283327235E-2</v>
      </c>
      <c r="AO117" s="87">
        <f t="shared" si="50"/>
        <v>3.4008302144789643E-2</v>
      </c>
      <c r="AP117" s="33"/>
      <c r="AQ117" s="31"/>
      <c r="AR117" s="35"/>
      <c r="AS117" s="32"/>
      <c r="AT117" s="32"/>
    </row>
    <row r="118" spans="1:46">
      <c r="A118" s="235" t="s">
        <v>9</v>
      </c>
      <c r="B118" s="71">
        <v>4776692775.7700005</v>
      </c>
      <c r="C118" s="71">
        <v>496.5453</v>
      </c>
      <c r="D118" s="71">
        <v>4745346335.0799999</v>
      </c>
      <c r="E118" s="71">
        <v>501.4221</v>
      </c>
      <c r="F118" s="26">
        <f>((D118-B118)/B118)</f>
        <v>-6.5623732070454336E-3</v>
      </c>
      <c r="G118" s="26">
        <f>((E118-C118)/C118)</f>
        <v>9.8214603984772449E-3</v>
      </c>
      <c r="H118" s="71">
        <v>4846351005.46</v>
      </c>
      <c r="I118" s="71">
        <v>512.80560000000003</v>
      </c>
      <c r="J118" s="26">
        <f t="shared" si="122"/>
        <v>2.1284994444625151E-2</v>
      </c>
      <c r="K118" s="26">
        <f t="shared" si="123"/>
        <v>2.2702429749307074E-2</v>
      </c>
      <c r="L118" s="71">
        <v>4906783310.4899998</v>
      </c>
      <c r="M118" s="71">
        <v>518.96559999999999</v>
      </c>
      <c r="N118" s="26">
        <f t="shared" si="124"/>
        <v>1.2469650869678122E-2</v>
      </c>
      <c r="O118" s="26">
        <f t="shared" si="125"/>
        <v>1.2012349319118137E-2</v>
      </c>
      <c r="P118" s="71">
        <v>5036932237.3199997</v>
      </c>
      <c r="Q118" s="71">
        <v>536.33109999999999</v>
      </c>
      <c r="R118" s="26">
        <f t="shared" si="126"/>
        <v>2.652428660376344E-2</v>
      </c>
      <c r="S118" s="26">
        <f t="shared" si="127"/>
        <v>3.3461755461248292E-2</v>
      </c>
      <c r="T118" s="71">
        <v>4948063361.9899998</v>
      </c>
      <c r="U118" s="71">
        <v>537.24329999999998</v>
      </c>
      <c r="V118" s="26">
        <f t="shared" si="128"/>
        <v>-1.7643452630064442E-2</v>
      </c>
      <c r="W118" s="26">
        <f t="shared" si="129"/>
        <v>1.7008150375765723E-3</v>
      </c>
      <c r="X118" s="71">
        <v>4944969120.2799997</v>
      </c>
      <c r="Y118" s="71">
        <v>537.6318</v>
      </c>
      <c r="Z118" s="26">
        <f t="shared" si="130"/>
        <v>-6.2534399493938651E-4</v>
      </c>
      <c r="AA118" s="26">
        <f t="shared" si="130"/>
        <v>7.2313605400015568E-4</v>
      </c>
      <c r="AB118" s="71">
        <v>4859515929.5799999</v>
      </c>
      <c r="AC118" s="71">
        <v>531.2921</v>
      </c>
      <c r="AD118" s="26">
        <f t="shared" si="131"/>
        <v>-1.7280834039902191E-2</v>
      </c>
      <c r="AE118" s="26">
        <f t="shared" si="132"/>
        <v>-1.1791899214294976E-2</v>
      </c>
      <c r="AF118" s="71">
        <v>4874909286.1599998</v>
      </c>
      <c r="AG118" s="71">
        <v>533.27269999999999</v>
      </c>
      <c r="AH118" s="26">
        <f t="shared" si="133"/>
        <v>3.1676728306002993E-3</v>
      </c>
      <c r="AI118" s="26">
        <f t="shared" si="134"/>
        <v>3.7278928107532206E-3</v>
      </c>
      <c r="AJ118" s="27">
        <f t="shared" si="45"/>
        <v>2.666825109589445E-3</v>
      </c>
      <c r="AK118" s="27">
        <f t="shared" si="46"/>
        <v>9.0447424520232137E-3</v>
      </c>
      <c r="AL118" s="28">
        <f t="shared" si="47"/>
        <v>2.7303160176572375E-2</v>
      </c>
      <c r="AM118" s="28">
        <f t="shared" si="48"/>
        <v>6.3520534894652605E-2</v>
      </c>
      <c r="AN118" s="29">
        <f t="shared" si="49"/>
        <v>1.6555507957185928E-2</v>
      </c>
      <c r="AO118" s="87">
        <f t="shared" si="50"/>
        <v>1.4029305332765449E-2</v>
      </c>
      <c r="AP118" s="33"/>
      <c r="AQ118" s="59">
        <f>SUM(AQ110:AQ114)</f>
        <v>4923038917.1999998</v>
      </c>
      <c r="AR118" s="16"/>
      <c r="AS118" s="32" t="e">
        <f>(#REF!/AQ118)-1</f>
        <v>#REF!</v>
      </c>
      <c r="AT118" s="32" t="e">
        <f>(#REF!/AR118)-1</f>
        <v>#REF!</v>
      </c>
    </row>
    <row r="119" spans="1:46">
      <c r="A119" s="235" t="s">
        <v>17</v>
      </c>
      <c r="B119" s="71">
        <v>2530792177.5999999</v>
      </c>
      <c r="C119" s="71">
        <v>13.8239</v>
      </c>
      <c r="D119" s="71">
        <v>2536854878.23</v>
      </c>
      <c r="E119" s="71">
        <v>13.811299999999999</v>
      </c>
      <c r="F119" s="26">
        <f>((D119-B119)/B119)</f>
        <v>2.3955742726174747E-3</v>
      </c>
      <c r="G119" s="26">
        <f>((E119-C119)/C119)</f>
        <v>-9.1146492668500441E-4</v>
      </c>
      <c r="H119" s="71">
        <v>2548631752.4000001</v>
      </c>
      <c r="I119" s="71">
        <v>13.8986</v>
      </c>
      <c r="J119" s="26">
        <f t="shared" si="122"/>
        <v>4.6423129170940084E-3</v>
      </c>
      <c r="K119" s="26">
        <f t="shared" si="123"/>
        <v>6.3209111379812777E-3</v>
      </c>
      <c r="L119" s="71">
        <v>2582459618.4499998</v>
      </c>
      <c r="M119" s="71">
        <v>14.1122</v>
      </c>
      <c r="N119" s="26">
        <f t="shared" si="124"/>
        <v>1.3272951660491802E-2</v>
      </c>
      <c r="O119" s="26">
        <f t="shared" si="125"/>
        <v>1.5368454376699781E-2</v>
      </c>
      <c r="P119" s="71">
        <v>2679735974.0100002</v>
      </c>
      <c r="Q119" s="71">
        <v>14.619400000000001</v>
      </c>
      <c r="R119" s="26">
        <f t="shared" si="126"/>
        <v>3.7668103255138599E-2</v>
      </c>
      <c r="S119" s="26">
        <f t="shared" si="127"/>
        <v>3.5940533722594703E-2</v>
      </c>
      <c r="T119" s="71">
        <v>2663845357.9000001</v>
      </c>
      <c r="U119" s="71">
        <v>14.6854</v>
      </c>
      <c r="V119" s="26">
        <f t="shared" si="128"/>
        <v>-5.9299185681420544E-3</v>
      </c>
      <c r="W119" s="26">
        <f t="shared" si="129"/>
        <v>4.5145491607041979E-3</v>
      </c>
      <c r="X119" s="71">
        <v>2629386605.71</v>
      </c>
      <c r="Y119" s="71">
        <v>14.384</v>
      </c>
      <c r="Z119" s="26">
        <f t="shared" si="130"/>
        <v>-1.2935717941661998E-2</v>
      </c>
      <c r="AA119" s="26">
        <f t="shared" si="130"/>
        <v>-2.052378552848402E-2</v>
      </c>
      <c r="AB119" s="71">
        <v>2592027449.9299998</v>
      </c>
      <c r="AC119" s="71">
        <v>14.1686</v>
      </c>
      <c r="AD119" s="26">
        <f t="shared" si="131"/>
        <v>-1.4208315999963918E-2</v>
      </c>
      <c r="AE119" s="26">
        <f t="shared" si="132"/>
        <v>-1.4974972191323741E-2</v>
      </c>
      <c r="AF119" s="71">
        <v>2599063275.3099999</v>
      </c>
      <c r="AG119" s="71">
        <v>14.213100000000001</v>
      </c>
      <c r="AH119" s="26">
        <f t="shared" si="133"/>
        <v>2.7144100577291817E-3</v>
      </c>
      <c r="AI119" s="26">
        <f t="shared" si="134"/>
        <v>3.140747850881604E-3</v>
      </c>
      <c r="AJ119" s="27">
        <f t="shared" si="45"/>
        <v>3.4524249566628869E-3</v>
      </c>
      <c r="AK119" s="27">
        <f t="shared" si="46"/>
        <v>3.6093717002961007E-3</v>
      </c>
      <c r="AL119" s="28">
        <f t="shared" si="47"/>
        <v>2.4521858784213788E-2</v>
      </c>
      <c r="AM119" s="28">
        <f t="shared" si="48"/>
        <v>2.9092120220399347E-2</v>
      </c>
      <c r="AN119" s="29">
        <f t="shared" si="49"/>
        <v>1.6642176144163849E-2</v>
      </c>
      <c r="AO119" s="87">
        <f t="shared" si="50"/>
        <v>1.7485490079698643E-2</v>
      </c>
      <c r="AP119" s="33"/>
      <c r="AQ119" s="15" t="e">
        <f>SUM(AQ20,AQ52,#REF!,#REF!,AQ90,AQ108,AQ118)</f>
        <v>#REF!</v>
      </c>
      <c r="AR119" s="16"/>
      <c r="AS119" s="32" t="e">
        <f>(#REF!/AQ119)-1</f>
        <v>#REF!</v>
      </c>
      <c r="AT119" s="32" t="e">
        <f>(#REF!/AR119)-1</f>
        <v>#REF!</v>
      </c>
    </row>
    <row r="120" spans="1:46" ht="15" customHeight="1">
      <c r="A120" s="236" t="s">
        <v>140</v>
      </c>
      <c r="B120" s="71">
        <v>4463585675.6800003</v>
      </c>
      <c r="C120" s="71">
        <v>190.79</v>
      </c>
      <c r="D120" s="71">
        <v>4481266575.0900002</v>
      </c>
      <c r="E120" s="71">
        <v>191.54</v>
      </c>
      <c r="F120" s="26">
        <f>((D120-B120)/B120)</f>
        <v>3.9611426092557907E-3</v>
      </c>
      <c r="G120" s="26">
        <f>((E120-C120)/C120)</f>
        <v>3.9310236385554798E-3</v>
      </c>
      <c r="H120" s="71">
        <v>4545279218.4399996</v>
      </c>
      <c r="I120" s="71">
        <v>194.17</v>
      </c>
      <c r="J120" s="26">
        <f t="shared" si="122"/>
        <v>1.4284497982295067E-2</v>
      </c>
      <c r="K120" s="26">
        <f t="shared" si="123"/>
        <v>1.3730813407121205E-2</v>
      </c>
      <c r="L120" s="71">
        <v>4597211440.9099998</v>
      </c>
      <c r="M120" s="71">
        <v>196.42</v>
      </c>
      <c r="N120" s="26">
        <f t="shared" si="124"/>
        <v>1.1425529648280683E-2</v>
      </c>
      <c r="O120" s="26">
        <f t="shared" si="125"/>
        <v>1.1587783900705568E-2</v>
      </c>
      <c r="P120" s="71">
        <v>4707069129.1000004</v>
      </c>
      <c r="Q120" s="71">
        <v>201.11</v>
      </c>
      <c r="R120" s="26">
        <f t="shared" si="126"/>
        <v>2.3896592445670637E-2</v>
      </c>
      <c r="S120" s="26">
        <f t="shared" si="127"/>
        <v>2.3877405559515459E-2</v>
      </c>
      <c r="T120" s="71">
        <v>4699825414.8599997</v>
      </c>
      <c r="U120" s="71">
        <v>200.75</v>
      </c>
      <c r="V120" s="26">
        <f t="shared" si="128"/>
        <v>-1.5389011806133672E-3</v>
      </c>
      <c r="W120" s="26">
        <f t="shared" si="129"/>
        <v>-1.7900651384814958E-3</v>
      </c>
      <c r="X120" s="71">
        <v>4634718331.9399996</v>
      </c>
      <c r="Y120" s="71">
        <v>197.94</v>
      </c>
      <c r="Z120" s="26">
        <f t="shared" si="130"/>
        <v>-1.3853085417629181E-2</v>
      </c>
      <c r="AA120" s="26">
        <f t="shared" si="130"/>
        <v>-1.3997509339975105E-2</v>
      </c>
      <c r="AB120" s="71">
        <v>4580512129.1899996</v>
      </c>
      <c r="AC120" s="71">
        <v>195.64</v>
      </c>
      <c r="AD120" s="26">
        <f t="shared" si="131"/>
        <v>-1.1695684369088806E-2</v>
      </c>
      <c r="AE120" s="26">
        <f t="shared" si="132"/>
        <v>-1.1619682732141111E-2</v>
      </c>
      <c r="AF120" s="71">
        <v>4601272119.54</v>
      </c>
      <c r="AG120" s="71">
        <v>196.54</v>
      </c>
      <c r="AH120" s="26">
        <f t="shared" si="133"/>
        <v>4.5322421957370738E-3</v>
      </c>
      <c r="AI120" s="26">
        <f t="shared" si="134"/>
        <v>4.6002862400327423E-3</v>
      </c>
      <c r="AJ120" s="27">
        <f t="shared" si="45"/>
        <v>3.8765417392384867E-3</v>
      </c>
      <c r="AK120" s="27">
        <f t="shared" si="46"/>
        <v>3.7900069419165932E-3</v>
      </c>
      <c r="AL120" s="28">
        <f t="shared" si="47"/>
        <v>2.6779380882421541E-2</v>
      </c>
      <c r="AM120" s="28">
        <f t="shared" si="48"/>
        <v>2.6104207998329333E-2</v>
      </c>
      <c r="AN120" s="29">
        <f t="shared" si="49"/>
        <v>1.2832510217639767E-2</v>
      </c>
      <c r="AO120" s="87">
        <f t="shared" si="50"/>
        <v>1.2810690044431278E-2</v>
      </c>
      <c r="AP120" s="33"/>
      <c r="AQ120" s="60"/>
      <c r="AR120" s="61"/>
      <c r="AS120" s="32" t="e">
        <f>(#REF!/AQ120)-1</f>
        <v>#REF!</v>
      </c>
      <c r="AT120" s="32" t="e">
        <f>(#REF!/AR120)-1</f>
        <v>#REF!</v>
      </c>
    </row>
    <row r="121" spans="1:46" ht="17.25" customHeight="1">
      <c r="A121" s="235" t="s">
        <v>138</v>
      </c>
      <c r="B121" s="71">
        <v>5132734468.04</v>
      </c>
      <c r="C121" s="71">
        <v>188.61850000000001</v>
      </c>
      <c r="D121" s="71">
        <v>5179963983.0600004</v>
      </c>
      <c r="E121" s="71">
        <v>190.3553</v>
      </c>
      <c r="F121" s="26">
        <f>((D121-B121)/B121)</f>
        <v>9.201628355038528E-3</v>
      </c>
      <c r="G121" s="26">
        <f>((E121-C121)/C121)</f>
        <v>9.2080045170542021E-3</v>
      </c>
      <c r="H121" s="71">
        <v>5328973978.7799997</v>
      </c>
      <c r="I121" s="71">
        <v>195.8357</v>
      </c>
      <c r="J121" s="26">
        <f t="shared" si="122"/>
        <v>2.8766608456604264E-2</v>
      </c>
      <c r="K121" s="26">
        <f t="shared" si="123"/>
        <v>2.8790372529685294E-2</v>
      </c>
      <c r="L121" s="71">
        <v>5439385145.8699999</v>
      </c>
      <c r="M121" s="71">
        <v>199.9169</v>
      </c>
      <c r="N121" s="26">
        <f t="shared" si="124"/>
        <v>2.0719029128244564E-2</v>
      </c>
      <c r="O121" s="26">
        <f t="shared" si="125"/>
        <v>2.0839918360135538E-2</v>
      </c>
      <c r="P121" s="71">
        <v>5718924093.8500004</v>
      </c>
      <c r="Q121" s="71">
        <v>209.9701</v>
      </c>
      <c r="R121" s="26">
        <f t="shared" si="126"/>
        <v>5.1391644548694625E-2</v>
      </c>
      <c r="S121" s="26">
        <f t="shared" si="127"/>
        <v>5.0286894204542007E-2</v>
      </c>
      <c r="T121" s="71">
        <v>5677644191.2700005</v>
      </c>
      <c r="U121" s="71">
        <v>208.34219999999999</v>
      </c>
      <c r="V121" s="26">
        <f t="shared" si="128"/>
        <v>-7.2181238817964699E-3</v>
      </c>
      <c r="W121" s="26">
        <f t="shared" si="129"/>
        <v>-7.7530086426591737E-3</v>
      </c>
      <c r="X121" s="71">
        <v>5562669488</v>
      </c>
      <c r="Y121" s="71">
        <v>203.9804</v>
      </c>
      <c r="Z121" s="26">
        <f t="shared" si="130"/>
        <v>-2.0250424189452845E-2</v>
      </c>
      <c r="AA121" s="26">
        <f t="shared" si="130"/>
        <v>-2.0935748974523587E-2</v>
      </c>
      <c r="AB121" s="71">
        <v>5475532276.54</v>
      </c>
      <c r="AC121" s="71">
        <v>200.17080000000001</v>
      </c>
      <c r="AD121" s="26">
        <f t="shared" si="131"/>
        <v>-1.5664639369276874E-2</v>
      </c>
      <c r="AE121" s="26">
        <f t="shared" si="132"/>
        <v>-1.8676304193932305E-2</v>
      </c>
      <c r="AF121" s="71">
        <v>5481676854.3800001</v>
      </c>
      <c r="AG121" s="71">
        <v>200.39340000000001</v>
      </c>
      <c r="AH121" s="26">
        <f t="shared" si="133"/>
        <v>1.1221882238420342E-3</v>
      </c>
      <c r="AI121" s="26">
        <f t="shared" si="134"/>
        <v>1.1120503090360826E-3</v>
      </c>
      <c r="AJ121" s="27">
        <f t="shared" si="45"/>
        <v>8.5084889089872291E-3</v>
      </c>
      <c r="AK121" s="27">
        <f t="shared" si="46"/>
        <v>7.8590222636672567E-3</v>
      </c>
      <c r="AL121" s="28">
        <f t="shared" si="47"/>
        <v>5.8246133043914815E-2</v>
      </c>
      <c r="AM121" s="28">
        <f t="shared" si="48"/>
        <v>5.2733493630069739E-2</v>
      </c>
      <c r="AN121" s="29">
        <f t="shared" si="49"/>
        <v>2.4237612980673368E-2</v>
      </c>
      <c r="AO121" s="87">
        <f t="shared" si="50"/>
        <v>2.458538677003376E-2</v>
      </c>
      <c r="AP121" s="33"/>
      <c r="AQ121" s="420" t="s">
        <v>93</v>
      </c>
      <c r="AR121" s="420"/>
      <c r="AS121" s="32" t="e">
        <f>(#REF!/AQ121)-1</f>
        <v>#REF!</v>
      </c>
      <c r="AT121" s="32" t="e">
        <f>(#REF!/AR121)-1</f>
        <v>#REF!</v>
      </c>
    </row>
    <row r="122" spans="1:46" ht="16.5" customHeight="1">
      <c r="A122" s="235" t="s">
        <v>11</v>
      </c>
      <c r="B122" s="71">
        <v>2249906761.7199998</v>
      </c>
      <c r="C122" s="71">
        <v>4118.5600000000004</v>
      </c>
      <c r="D122" s="71">
        <v>2268822964.9699998</v>
      </c>
      <c r="E122" s="71">
        <v>4153.1899999999996</v>
      </c>
      <c r="F122" s="26">
        <f>((D122-B122)/B122)</f>
        <v>8.4075498468829946E-3</v>
      </c>
      <c r="G122" s="26">
        <f>((E122-C122)/C122)</f>
        <v>8.4082786216539748E-3</v>
      </c>
      <c r="H122" s="71">
        <v>2303606613.75</v>
      </c>
      <c r="I122" s="71">
        <v>4216.3999999999996</v>
      </c>
      <c r="J122" s="26">
        <f t="shared" si="122"/>
        <v>1.5331142763031821E-2</v>
      </c>
      <c r="K122" s="26">
        <f t="shared" si="123"/>
        <v>1.5219626359497168E-2</v>
      </c>
      <c r="L122" s="71">
        <v>2337956256.4699998</v>
      </c>
      <c r="M122" s="71">
        <v>4279.18</v>
      </c>
      <c r="N122" s="26">
        <f t="shared" si="124"/>
        <v>1.4911245051550977E-2</v>
      </c>
      <c r="O122" s="26">
        <f t="shared" si="125"/>
        <v>1.4889479176548872E-2</v>
      </c>
      <c r="P122" s="71">
        <v>2446762619.04</v>
      </c>
      <c r="Q122" s="71">
        <v>4406.71</v>
      </c>
      <c r="R122" s="26">
        <f t="shared" si="126"/>
        <v>4.6539092538148329E-2</v>
      </c>
      <c r="S122" s="26">
        <f t="shared" si="127"/>
        <v>2.9802438785000804E-2</v>
      </c>
      <c r="T122" s="71">
        <v>2405621825.9299998</v>
      </c>
      <c r="U122" s="71">
        <v>4403.01</v>
      </c>
      <c r="V122" s="26">
        <f t="shared" si="128"/>
        <v>-1.6814378636429365E-2</v>
      </c>
      <c r="W122" s="26">
        <f t="shared" si="129"/>
        <v>-8.3962865720680919E-4</v>
      </c>
      <c r="X122" s="71">
        <v>2364165404.1300001</v>
      </c>
      <c r="Y122" s="71">
        <v>4326.91</v>
      </c>
      <c r="Z122" s="26">
        <f t="shared" si="130"/>
        <v>-1.723314169880916E-2</v>
      </c>
      <c r="AA122" s="26">
        <f t="shared" si="130"/>
        <v>-1.7283630970631535E-2</v>
      </c>
      <c r="AB122" s="71">
        <v>2333414153.54</v>
      </c>
      <c r="AC122" s="71">
        <v>4272.1099999999997</v>
      </c>
      <c r="AD122" s="26">
        <f t="shared" si="131"/>
        <v>-1.3007233138713678E-2</v>
      </c>
      <c r="AE122" s="26">
        <f t="shared" si="132"/>
        <v>-1.2664927165113252E-2</v>
      </c>
      <c r="AF122" s="71">
        <v>2346798824.73</v>
      </c>
      <c r="AG122" s="71">
        <v>4296.41</v>
      </c>
      <c r="AH122" s="26">
        <f t="shared" si="133"/>
        <v>5.7360889706159976E-3</v>
      </c>
      <c r="AI122" s="26">
        <f t="shared" si="134"/>
        <v>5.6880557850804833E-3</v>
      </c>
      <c r="AJ122" s="27">
        <f t="shared" si="45"/>
        <v>5.4837957120347398E-3</v>
      </c>
      <c r="AK122" s="27">
        <f t="shared" si="46"/>
        <v>5.402461491853713E-3</v>
      </c>
      <c r="AL122" s="28">
        <f t="shared" si="47"/>
        <v>3.4368419644866956E-2</v>
      </c>
      <c r="AM122" s="28">
        <f t="shared" si="48"/>
        <v>3.4484336136800936E-2</v>
      </c>
      <c r="AN122" s="29">
        <f t="shared" si="49"/>
        <v>2.1498114220167241E-2</v>
      </c>
      <c r="AO122" s="87">
        <f t="shared" si="50"/>
        <v>1.5449959023245505E-2</v>
      </c>
      <c r="AP122" s="33"/>
      <c r="AQ122" s="62" t="s">
        <v>81</v>
      </c>
      <c r="AR122" s="63" t="s">
        <v>82</v>
      </c>
      <c r="AS122" s="32" t="e">
        <f>(#REF!/AQ122)-1</f>
        <v>#REF!</v>
      </c>
      <c r="AT122" s="32" t="e">
        <f>(#REF!/AR122)-1</f>
        <v>#REF!</v>
      </c>
    </row>
    <row r="123" spans="1:46" ht="14.25" customHeight="1">
      <c r="A123" s="235" t="s">
        <v>174</v>
      </c>
      <c r="B123" s="71">
        <v>1890315283.6500001</v>
      </c>
      <c r="C123" s="71">
        <v>1.2605999999999999</v>
      </c>
      <c r="D123" s="71">
        <v>1946551211.5</v>
      </c>
      <c r="E123" s="71">
        <v>1.3022</v>
      </c>
      <c r="F123" s="26">
        <f>((D123-B123)/B123)</f>
        <v>2.9749496465697637E-2</v>
      </c>
      <c r="G123" s="26">
        <f>((E123-C123)/C123)</f>
        <v>3.300015865460898E-2</v>
      </c>
      <c r="H123" s="71">
        <v>2226604789.8600001</v>
      </c>
      <c r="I123" s="71">
        <v>1.3371999999999999</v>
      </c>
      <c r="J123" s="26">
        <f t="shared" si="122"/>
        <v>0.14387167247667357</v>
      </c>
      <c r="K123" s="26">
        <f t="shared" si="123"/>
        <v>2.6877591767777546E-2</v>
      </c>
      <c r="L123" s="71">
        <v>2058131079.2</v>
      </c>
      <c r="M123" s="71">
        <v>1.3712</v>
      </c>
      <c r="N123" s="26">
        <f t="shared" si="124"/>
        <v>-7.5663948729128988E-2</v>
      </c>
      <c r="O123" s="26">
        <f t="shared" si="125"/>
        <v>2.5426263834878875E-2</v>
      </c>
      <c r="P123" s="71">
        <v>2383723504.5900002</v>
      </c>
      <c r="Q123" s="71">
        <v>1.3876999999999999</v>
      </c>
      <c r="R123" s="26">
        <f t="shared" si="126"/>
        <v>0.15819809956737962</v>
      </c>
      <c r="S123" s="26">
        <f t="shared" si="127"/>
        <v>1.2033255542590403E-2</v>
      </c>
      <c r="T123" s="71">
        <v>2172320011.6599998</v>
      </c>
      <c r="U123" s="71">
        <v>1.3944000000000001</v>
      </c>
      <c r="V123" s="26">
        <f t="shared" si="128"/>
        <v>-8.8686247596640469E-2</v>
      </c>
      <c r="W123" s="26">
        <f t="shared" si="129"/>
        <v>4.8281328817468836E-3</v>
      </c>
      <c r="X123" s="71">
        <v>2121202638.0599999</v>
      </c>
      <c r="Y123" s="71">
        <v>1.3613</v>
      </c>
      <c r="Z123" s="26">
        <f t="shared" si="130"/>
        <v>-2.3531235419102941E-2</v>
      </c>
      <c r="AA123" s="26">
        <f t="shared" si="130"/>
        <v>-2.3737808376362683E-2</v>
      </c>
      <c r="AB123" s="71">
        <v>2106684804.6400001</v>
      </c>
      <c r="AC123" s="71">
        <v>1.3522000000000001</v>
      </c>
      <c r="AD123" s="26">
        <f t="shared" si="131"/>
        <v>-6.8441520670922294E-3</v>
      </c>
      <c r="AE123" s="26">
        <f t="shared" si="132"/>
        <v>-6.6847866010430372E-3</v>
      </c>
      <c r="AF123" s="71">
        <v>2106530109.0999999</v>
      </c>
      <c r="AG123" s="71">
        <v>1.3537999999999999</v>
      </c>
      <c r="AH123" s="26">
        <f t="shared" si="133"/>
        <v>-7.3430794991012128E-5</v>
      </c>
      <c r="AI123" s="26">
        <f t="shared" si="134"/>
        <v>1.1832569146574647E-3</v>
      </c>
      <c r="AJ123" s="27">
        <f t="shared" si="45"/>
        <v>1.7127531737849401E-2</v>
      </c>
      <c r="AK123" s="27">
        <f t="shared" si="46"/>
        <v>9.1157580773568031E-3</v>
      </c>
      <c r="AL123" s="28">
        <f t="shared" si="47"/>
        <v>8.2185814919670766E-2</v>
      </c>
      <c r="AM123" s="28">
        <f t="shared" si="48"/>
        <v>3.9625249577637744E-2</v>
      </c>
      <c r="AN123" s="29">
        <f t="shared" si="49"/>
        <v>9.1382056022648511E-2</v>
      </c>
      <c r="AO123" s="87">
        <f t="shared" si="50"/>
        <v>1.9164006671301959E-2</v>
      </c>
      <c r="AP123" s="33"/>
      <c r="AQ123" s="56">
        <v>1901056000</v>
      </c>
      <c r="AR123" s="50">
        <v>12.64</v>
      </c>
      <c r="AS123" s="32" t="e">
        <f>(#REF!/AQ123)-1</f>
        <v>#REF!</v>
      </c>
      <c r="AT123" s="32" t="e">
        <f>(#REF!/AR123)-1</f>
        <v>#REF!</v>
      </c>
    </row>
    <row r="124" spans="1:46">
      <c r="A124" s="235" t="s">
        <v>32</v>
      </c>
      <c r="B124" s="80">
        <v>1194497522.73</v>
      </c>
      <c r="C124" s="71">
        <v>552.20000000000005</v>
      </c>
      <c r="D124" s="80">
        <v>1207516216.6300001</v>
      </c>
      <c r="E124" s="71">
        <v>552.20000000000005</v>
      </c>
      <c r="F124" s="26">
        <f>((D124-B124)/B124)</f>
        <v>1.0898887316439244E-2</v>
      </c>
      <c r="G124" s="26">
        <f>((E124-C124)/C124)</f>
        <v>0</v>
      </c>
      <c r="H124" s="80">
        <v>1185032183.9100001</v>
      </c>
      <c r="I124" s="71">
        <v>552.20000000000005</v>
      </c>
      <c r="J124" s="26">
        <f t="shared" si="122"/>
        <v>-1.8620066886347625E-2</v>
      </c>
      <c r="K124" s="26">
        <f t="shared" si="123"/>
        <v>0</v>
      </c>
      <c r="L124" s="80">
        <v>1217293012.73</v>
      </c>
      <c r="M124" s="71">
        <v>552.20000000000005</v>
      </c>
      <c r="N124" s="26">
        <f t="shared" si="124"/>
        <v>2.7223588741324897E-2</v>
      </c>
      <c r="O124" s="26">
        <f t="shared" si="125"/>
        <v>0</v>
      </c>
      <c r="P124" s="80">
        <v>1234738481.3099999</v>
      </c>
      <c r="Q124" s="71">
        <v>552.20000000000005</v>
      </c>
      <c r="R124" s="26">
        <f t="shared" si="126"/>
        <v>1.4331363441309255E-2</v>
      </c>
      <c r="S124" s="26">
        <f t="shared" si="127"/>
        <v>0</v>
      </c>
      <c r="T124" s="80">
        <v>1234601052.9300001</v>
      </c>
      <c r="U124" s="71">
        <v>552.20000000000005</v>
      </c>
      <c r="V124" s="26">
        <f t="shared" si="128"/>
        <v>-1.1130160927200627E-4</v>
      </c>
      <c r="W124" s="26">
        <f t="shared" si="129"/>
        <v>0</v>
      </c>
      <c r="X124" s="80">
        <v>1233986486.1099999</v>
      </c>
      <c r="Y124" s="71">
        <v>552.20000000000005</v>
      </c>
      <c r="Z124" s="26">
        <f t="shared" si="130"/>
        <v>-4.9778575722226974E-4</v>
      </c>
      <c r="AA124" s="26">
        <f t="shared" si="130"/>
        <v>0</v>
      </c>
      <c r="AB124" s="80">
        <v>1239222845.6600001</v>
      </c>
      <c r="AC124" s="71">
        <v>552.20000000000005</v>
      </c>
      <c r="AD124" s="26">
        <f t="shared" si="131"/>
        <v>4.243449672214167E-3</v>
      </c>
      <c r="AE124" s="26">
        <f t="shared" si="132"/>
        <v>0</v>
      </c>
      <c r="AF124" s="80">
        <v>1242342837.27</v>
      </c>
      <c r="AG124" s="71">
        <v>552.20000000000005</v>
      </c>
      <c r="AH124" s="26">
        <f t="shared" si="133"/>
        <v>2.5177002029350198E-3</v>
      </c>
      <c r="AI124" s="26">
        <f t="shared" si="134"/>
        <v>0</v>
      </c>
      <c r="AJ124" s="27">
        <f t="shared" si="45"/>
        <v>4.9982293901725851E-3</v>
      </c>
      <c r="AK124" s="27">
        <f t="shared" si="46"/>
        <v>0</v>
      </c>
      <c r="AL124" s="28">
        <f t="shared" si="47"/>
        <v>2.8841534515532914E-2</v>
      </c>
      <c r="AM124" s="28">
        <f t="shared" si="48"/>
        <v>0</v>
      </c>
      <c r="AN124" s="29">
        <f t="shared" si="49"/>
        <v>1.3292059280846162E-2</v>
      </c>
      <c r="AO124" s="87">
        <f t="shared" si="50"/>
        <v>0</v>
      </c>
      <c r="AP124" s="33"/>
      <c r="AQ124" s="56">
        <v>106884243.56</v>
      </c>
      <c r="AR124" s="50">
        <v>2.92</v>
      </c>
      <c r="AS124" s="32" t="e">
        <f>(#REF!/AQ124)-1</f>
        <v>#REF!</v>
      </c>
      <c r="AT124" s="32" t="e">
        <f>(#REF!/AR124)-1</f>
        <v>#REF!</v>
      </c>
    </row>
    <row r="125" spans="1:46">
      <c r="A125" s="235" t="s">
        <v>58</v>
      </c>
      <c r="B125" s="80">
        <v>2123298691.48</v>
      </c>
      <c r="C125" s="71">
        <v>3.1</v>
      </c>
      <c r="D125" s="80">
        <v>2125449116.48</v>
      </c>
      <c r="E125" s="71">
        <v>3.1</v>
      </c>
      <c r="F125" s="26">
        <f>((D125-B125)/B125)</f>
        <v>1.0127755499632941E-3</v>
      </c>
      <c r="G125" s="26">
        <f>((E125-C125)/C125)</f>
        <v>0</v>
      </c>
      <c r="H125" s="80">
        <v>2127298602.24</v>
      </c>
      <c r="I125" s="71">
        <v>3.1</v>
      </c>
      <c r="J125" s="26">
        <f t="shared" si="122"/>
        <v>8.7016233212063997E-4</v>
      </c>
      <c r="K125" s="26">
        <f t="shared" si="123"/>
        <v>0</v>
      </c>
      <c r="L125" s="80">
        <v>2143564942.8800001</v>
      </c>
      <c r="M125" s="71">
        <v>3.13</v>
      </c>
      <c r="N125" s="26">
        <f t="shared" si="124"/>
        <v>7.6464773788089717E-3</v>
      </c>
      <c r="O125" s="26">
        <f t="shared" si="125"/>
        <v>9.6774193548386459E-3</v>
      </c>
      <c r="P125" s="80">
        <v>2215632721.6900001</v>
      </c>
      <c r="Q125" s="71">
        <v>3.23</v>
      </c>
      <c r="R125" s="26">
        <f t="shared" si="126"/>
        <v>3.3620525027421293E-2</v>
      </c>
      <c r="S125" s="26">
        <f t="shared" si="127"/>
        <v>3.1948881789137407E-2</v>
      </c>
      <c r="T125" s="80">
        <v>2193252521.8899999</v>
      </c>
      <c r="U125" s="71">
        <v>3.2</v>
      </c>
      <c r="V125" s="26">
        <f t="shared" si="128"/>
        <v>-1.0101042280567796E-2</v>
      </c>
      <c r="W125" s="26">
        <f t="shared" si="129"/>
        <v>-9.2879256965943662E-3</v>
      </c>
      <c r="X125" s="80">
        <v>2164606265.6100001</v>
      </c>
      <c r="Y125" s="71">
        <v>3.15</v>
      </c>
      <c r="Z125" s="26">
        <f t="shared" si="130"/>
        <v>-1.306108439137427E-2</v>
      </c>
      <c r="AA125" s="26">
        <f t="shared" si="130"/>
        <v>-1.5625000000000083E-2</v>
      </c>
      <c r="AB125" s="80">
        <v>2150265306.1500001</v>
      </c>
      <c r="AC125" s="71">
        <v>3.13</v>
      </c>
      <c r="AD125" s="26">
        <f t="shared" si="131"/>
        <v>-6.6252046332124347E-3</v>
      </c>
      <c r="AE125" s="26">
        <f t="shared" si="132"/>
        <v>-6.3492063492063553E-3</v>
      </c>
      <c r="AF125" s="80">
        <v>2136132691.51</v>
      </c>
      <c r="AG125" s="71">
        <v>3.1070000000000002</v>
      </c>
      <c r="AH125" s="26">
        <f t="shared" si="133"/>
        <v>-6.572498100387539E-3</v>
      </c>
      <c r="AI125" s="26">
        <f t="shared" si="134"/>
        <v>-7.3482428115014976E-3</v>
      </c>
      <c r="AJ125" s="27">
        <f t="shared" si="45"/>
        <v>8.487638603465196E-4</v>
      </c>
      <c r="AK125" s="27">
        <f t="shared" si="46"/>
        <v>3.7699078583421845E-4</v>
      </c>
      <c r="AL125" s="28">
        <f t="shared" si="47"/>
        <v>5.0265023740927095E-3</v>
      </c>
      <c r="AM125" s="28">
        <f t="shared" si="48"/>
        <v>2.2580645161290702E-3</v>
      </c>
      <c r="AN125" s="29">
        <f t="shared" si="49"/>
        <v>1.4854254146981681E-2</v>
      </c>
      <c r="AO125" s="87">
        <f t="shared" si="50"/>
        <v>1.482257833245281E-2</v>
      </c>
      <c r="AP125" s="33"/>
      <c r="AQ125" s="56">
        <v>84059843.040000007</v>
      </c>
      <c r="AR125" s="50">
        <v>7.19</v>
      </c>
      <c r="AS125" s="32" t="e">
        <f>(#REF!/AQ125)-1</f>
        <v>#REF!</v>
      </c>
      <c r="AT125" s="32" t="e">
        <f>(#REF!/AR125)-1</f>
        <v>#REF!</v>
      </c>
    </row>
    <row r="126" spans="1:46">
      <c r="A126" s="236" t="s">
        <v>54</v>
      </c>
      <c r="B126" s="71">
        <v>162912297.94999999</v>
      </c>
      <c r="C126" s="71">
        <v>1.6721999999999999</v>
      </c>
      <c r="D126" s="71">
        <v>164539430.61000001</v>
      </c>
      <c r="E126" s="71">
        <v>1.6891</v>
      </c>
      <c r="F126" s="26">
        <f>((D126-B126)/B126)</f>
        <v>9.9877828775051438E-3</v>
      </c>
      <c r="G126" s="26">
        <f>((E126-C126)/C126)</f>
        <v>1.0106446597297057E-2</v>
      </c>
      <c r="H126" s="71">
        <v>169794130.75</v>
      </c>
      <c r="I126" s="71">
        <v>1.7423999999999999</v>
      </c>
      <c r="J126" s="26">
        <f t="shared" si="122"/>
        <v>3.1935810890551523E-2</v>
      </c>
      <c r="K126" s="26">
        <f t="shared" si="123"/>
        <v>3.1555266118050977E-2</v>
      </c>
      <c r="L126" s="71">
        <v>170509437.38</v>
      </c>
      <c r="M126" s="71">
        <v>1.7501</v>
      </c>
      <c r="N126" s="26">
        <f t="shared" si="124"/>
        <v>4.2127877261740696E-3</v>
      </c>
      <c r="O126" s="26">
        <f t="shared" si="125"/>
        <v>4.4191919191919424E-3</v>
      </c>
      <c r="P126" s="71">
        <v>173482602.34</v>
      </c>
      <c r="Q126" s="71">
        <v>1.7806</v>
      </c>
      <c r="R126" s="26">
        <f t="shared" si="126"/>
        <v>1.7436952497672995E-2</v>
      </c>
      <c r="S126" s="26">
        <f t="shared" si="127"/>
        <v>1.7427575567110436E-2</v>
      </c>
      <c r="T126" s="71">
        <v>172482618.66</v>
      </c>
      <c r="U126" s="71">
        <v>1.7708999999999999</v>
      </c>
      <c r="V126" s="26">
        <f t="shared" si="128"/>
        <v>-5.7641726980794793E-3</v>
      </c>
      <c r="W126" s="26">
        <f t="shared" si="129"/>
        <v>-5.44760193193308E-3</v>
      </c>
      <c r="X126" s="71">
        <v>171189868.09999999</v>
      </c>
      <c r="Y126" s="71">
        <v>1.7624</v>
      </c>
      <c r="Z126" s="26">
        <f t="shared" si="130"/>
        <v>-7.4949613476607132E-3</v>
      </c>
      <c r="AA126" s="26">
        <f t="shared" si="130"/>
        <v>-4.7998193009204087E-3</v>
      </c>
      <c r="AB126" s="71">
        <v>167362842.22999999</v>
      </c>
      <c r="AC126" s="71">
        <v>1.7192000000000001</v>
      </c>
      <c r="AD126" s="26">
        <f t="shared" si="131"/>
        <v>-2.2355446104815387E-2</v>
      </c>
      <c r="AE126" s="26">
        <f t="shared" si="132"/>
        <v>-2.4512029051293637E-2</v>
      </c>
      <c r="AF126" s="71">
        <v>167327129.06999999</v>
      </c>
      <c r="AG126" s="71">
        <v>1.7193000000000001</v>
      </c>
      <c r="AH126" s="26">
        <f t="shared" si="133"/>
        <v>-2.1338762848516441E-4</v>
      </c>
      <c r="AI126" s="26">
        <f t="shared" si="134"/>
        <v>5.8166589111208111E-5</v>
      </c>
      <c r="AJ126" s="27">
        <f t="shared" si="45"/>
        <v>3.4681707766078735E-3</v>
      </c>
      <c r="AK126" s="27">
        <f t="shared" si="46"/>
        <v>3.6008995633268113E-3</v>
      </c>
      <c r="AL126" s="28">
        <f t="shared" si="47"/>
        <v>1.6942434100234171E-2</v>
      </c>
      <c r="AM126" s="28">
        <f t="shared" si="48"/>
        <v>1.7879344029364752E-2</v>
      </c>
      <c r="AN126" s="29">
        <f t="shared" si="49"/>
        <v>1.6623703755751628E-2</v>
      </c>
      <c r="AO126" s="87">
        <f t="shared" si="50"/>
        <v>1.677987950043373E-2</v>
      </c>
      <c r="AP126" s="33"/>
      <c r="AQ126" s="56">
        <v>82672021.189999998</v>
      </c>
      <c r="AR126" s="50">
        <v>18.53</v>
      </c>
      <c r="AS126" s="32" t="e">
        <f>(#REF!/AQ126)-1</f>
        <v>#REF!</v>
      </c>
      <c r="AT126" s="32" t="e">
        <f>(#REF!/AR126)-1</f>
        <v>#REF!</v>
      </c>
    </row>
    <row r="127" spans="1:46">
      <c r="A127" s="235" t="s">
        <v>234</v>
      </c>
      <c r="B127" s="71">
        <v>614073966.42999995</v>
      </c>
      <c r="C127" s="71">
        <v>1.167</v>
      </c>
      <c r="D127" s="71">
        <v>616840482.26999998</v>
      </c>
      <c r="E127" s="71">
        <v>1.1749000000000001</v>
      </c>
      <c r="F127" s="26">
        <f>((D127-B127)/B127)</f>
        <v>4.5051834001098249E-3</v>
      </c>
      <c r="G127" s="26">
        <f>((E127-C127)/C127)</f>
        <v>6.7694944301628255E-3</v>
      </c>
      <c r="H127" s="71">
        <v>627130782.25</v>
      </c>
      <c r="I127" s="71">
        <v>1.1944999999999999</v>
      </c>
      <c r="J127" s="26">
        <f t="shared" si="122"/>
        <v>1.6682270823294969E-2</v>
      </c>
      <c r="K127" s="26">
        <f t="shared" si="123"/>
        <v>1.6682270831559997E-2</v>
      </c>
      <c r="L127" s="71">
        <v>640938684.77999997</v>
      </c>
      <c r="M127" s="71">
        <v>1.2208000000000001</v>
      </c>
      <c r="N127" s="26">
        <f t="shared" si="124"/>
        <v>2.2017580576192443E-2</v>
      </c>
      <c r="O127" s="26">
        <f t="shared" si="125"/>
        <v>2.201758057764773E-2</v>
      </c>
      <c r="P127" s="71">
        <v>678057266.87</v>
      </c>
      <c r="Q127" s="71">
        <v>1.2915000000000001</v>
      </c>
      <c r="R127" s="26">
        <f t="shared" si="126"/>
        <v>5.7912844038647569E-2</v>
      </c>
      <c r="S127" s="26">
        <f t="shared" si="127"/>
        <v>5.7912844036697234E-2</v>
      </c>
      <c r="T127" s="71">
        <v>672702110.75999999</v>
      </c>
      <c r="U127" s="71">
        <v>1.2813000000000001</v>
      </c>
      <c r="V127" s="26">
        <f t="shared" si="128"/>
        <v>-7.8977932567850899E-3</v>
      </c>
      <c r="W127" s="26">
        <f t="shared" si="129"/>
        <v>-7.8977932636469118E-3</v>
      </c>
      <c r="X127" s="71">
        <v>665104397.54999995</v>
      </c>
      <c r="Y127" s="71">
        <v>1.2646999999999999</v>
      </c>
      <c r="Z127" s="26">
        <f t="shared" si="130"/>
        <v>-1.1294320455478212E-2</v>
      </c>
      <c r="AA127" s="26">
        <f t="shared" si="130"/>
        <v>-1.2955591976898594E-2</v>
      </c>
      <c r="AB127" s="71">
        <v>652333244.54999995</v>
      </c>
      <c r="AC127" s="71">
        <v>1.2344999999999999</v>
      </c>
      <c r="AD127" s="26">
        <f t="shared" si="131"/>
        <v>-1.9201726897377664E-2</v>
      </c>
      <c r="AE127" s="26">
        <f t="shared" si="132"/>
        <v>-2.3879180833399231E-2</v>
      </c>
      <c r="AF127" s="71">
        <v>626461595.34000003</v>
      </c>
      <c r="AG127" s="71">
        <v>1.1818</v>
      </c>
      <c r="AH127" s="26">
        <f t="shared" si="133"/>
        <v>-3.9660172812205824E-2</v>
      </c>
      <c r="AI127" s="26">
        <f t="shared" si="134"/>
        <v>-4.2689347914135256E-2</v>
      </c>
      <c r="AJ127" s="27">
        <f t="shared" si="45"/>
        <v>2.882983177049752E-3</v>
      </c>
      <c r="AK127" s="27">
        <f t="shared" si="46"/>
        <v>1.9950344859984747E-3</v>
      </c>
      <c r="AL127" s="28">
        <f t="shared" si="47"/>
        <v>1.5597408643793831E-2</v>
      </c>
      <c r="AM127" s="28">
        <f t="shared" si="48"/>
        <v>5.87284024172262E-3</v>
      </c>
      <c r="AN127" s="29">
        <f t="shared" si="49"/>
        <v>2.9766582165203011E-2</v>
      </c>
      <c r="AO127" s="87">
        <f t="shared" si="50"/>
        <v>3.1061626481106455E-2</v>
      </c>
      <c r="AP127" s="33"/>
      <c r="AQ127" s="56">
        <v>541500000</v>
      </c>
      <c r="AR127" s="50">
        <v>3610</v>
      </c>
      <c r="AS127" s="32" t="e">
        <f>(#REF!/AQ127)-1</f>
        <v>#REF!</v>
      </c>
      <c r="AT127" s="32" t="e">
        <f>(#REF!/AR127)-1</f>
        <v>#REF!</v>
      </c>
    </row>
    <row r="128" spans="1:46">
      <c r="A128" s="235" t="s">
        <v>120</v>
      </c>
      <c r="B128" s="71">
        <v>140013348.53999999</v>
      </c>
      <c r="C128" s="71">
        <v>1.1798</v>
      </c>
      <c r="D128" s="71">
        <v>140878108.21000001</v>
      </c>
      <c r="E128" s="71">
        <v>1.1871</v>
      </c>
      <c r="F128" s="26">
        <f>((D128-B128)/B128)</f>
        <v>6.1762658990543754E-3</v>
      </c>
      <c r="G128" s="26">
        <f>((E128-C128)/C128)</f>
        <v>6.1874894049839674E-3</v>
      </c>
      <c r="H128" s="71">
        <v>123631035.45</v>
      </c>
      <c r="I128" s="71">
        <v>1.2019</v>
      </c>
      <c r="J128" s="26">
        <f t="shared" si="122"/>
        <v>-0.12242549945581786</v>
      </c>
      <c r="K128" s="26">
        <f t="shared" si="123"/>
        <v>1.2467357425659105E-2</v>
      </c>
      <c r="L128" s="71">
        <v>127622456.7</v>
      </c>
      <c r="M128" s="71">
        <v>1.2195</v>
      </c>
      <c r="N128" s="26">
        <f t="shared" si="124"/>
        <v>3.2284945567848514E-2</v>
      </c>
      <c r="O128" s="26">
        <f t="shared" si="125"/>
        <v>1.4643481154838224E-2</v>
      </c>
      <c r="P128" s="71">
        <v>134884792.36000001</v>
      </c>
      <c r="Q128" s="71">
        <v>1.3036000000000001</v>
      </c>
      <c r="R128" s="26">
        <f t="shared" si="126"/>
        <v>5.6904841418869277E-2</v>
      </c>
      <c r="S128" s="26">
        <f t="shared" si="127"/>
        <v>6.896268962689632E-2</v>
      </c>
      <c r="T128" s="71">
        <v>134376563.72</v>
      </c>
      <c r="U128" s="71">
        <v>1.2982</v>
      </c>
      <c r="V128" s="26">
        <f t="shared" si="128"/>
        <v>-3.7678720566480281E-3</v>
      </c>
      <c r="W128" s="26">
        <f t="shared" si="129"/>
        <v>-4.1423749616447307E-3</v>
      </c>
      <c r="X128" s="71">
        <v>133039637.77</v>
      </c>
      <c r="Y128" s="71">
        <v>1.2848999999999999</v>
      </c>
      <c r="Z128" s="26">
        <f t="shared" si="130"/>
        <v>-9.9491005945482516E-3</v>
      </c>
      <c r="AA128" s="26">
        <f t="shared" si="130"/>
        <v>-1.0244954552457317E-2</v>
      </c>
      <c r="AB128" s="71">
        <v>130396366.45999999</v>
      </c>
      <c r="AC128" s="71">
        <v>1.2599</v>
      </c>
      <c r="AD128" s="26">
        <f t="shared" si="131"/>
        <v>-1.9868299059635979E-2</v>
      </c>
      <c r="AE128" s="26">
        <f t="shared" si="132"/>
        <v>-1.9456767063584648E-2</v>
      </c>
      <c r="AF128" s="71">
        <v>131218665.90000001</v>
      </c>
      <c r="AG128" s="71">
        <v>1.2657</v>
      </c>
      <c r="AH128" s="26">
        <f t="shared" si="133"/>
        <v>6.3061530188592996E-3</v>
      </c>
      <c r="AI128" s="26">
        <f t="shared" si="134"/>
        <v>4.6035399634891871E-3</v>
      </c>
      <c r="AJ128" s="27">
        <f t="shared" si="45"/>
        <v>-6.7923206577523328E-3</v>
      </c>
      <c r="AK128" s="27">
        <f t="shared" si="46"/>
        <v>9.1275576247725129E-3</v>
      </c>
      <c r="AL128" s="28">
        <f t="shared" si="47"/>
        <v>-6.8565957001645361E-2</v>
      </c>
      <c r="AM128" s="28">
        <f t="shared" si="48"/>
        <v>6.621177659843315E-2</v>
      </c>
      <c r="AN128" s="29">
        <f t="shared" si="49"/>
        <v>5.2759889040880512E-2</v>
      </c>
      <c r="AO128" s="87">
        <f t="shared" si="50"/>
        <v>2.6777875704026718E-2</v>
      </c>
      <c r="AP128" s="33"/>
      <c r="AQ128" s="56">
        <v>551092000</v>
      </c>
      <c r="AR128" s="50">
        <v>8.86</v>
      </c>
      <c r="AS128" s="32" t="e">
        <f>(#REF!/AQ128)-1</f>
        <v>#REF!</v>
      </c>
      <c r="AT128" s="32" t="e">
        <f>(#REF!/AR128)-1</f>
        <v>#REF!</v>
      </c>
    </row>
    <row r="129" spans="1:46">
      <c r="A129" s="235" t="s">
        <v>122</v>
      </c>
      <c r="B129" s="71">
        <v>225629890.34223858</v>
      </c>
      <c r="C129" s="71">
        <v>149.14289472785637</v>
      </c>
      <c r="D129" s="71">
        <v>227205351.49635711</v>
      </c>
      <c r="E129" s="71">
        <v>150.22763078380899</v>
      </c>
      <c r="F129" s="26">
        <f>((D129-B129)/B129)</f>
        <v>6.9825019713871082E-3</v>
      </c>
      <c r="G129" s="26">
        <f>((E129-C129)/C129)</f>
        <v>7.2731326418999358E-3</v>
      </c>
      <c r="H129" s="71">
        <v>228161322.97186729</v>
      </c>
      <c r="I129" s="71">
        <v>150.9</v>
      </c>
      <c r="J129" s="26">
        <f t="shared" si="122"/>
        <v>4.2075218264632621E-3</v>
      </c>
      <c r="K129" s="26">
        <f t="shared" si="123"/>
        <v>4.4756694403216314E-3</v>
      </c>
      <c r="L129" s="71">
        <v>227963648.34999999</v>
      </c>
      <c r="M129" s="71">
        <v>150.82</v>
      </c>
      <c r="N129" s="26">
        <f t="shared" si="124"/>
        <v>-8.6638094175002978E-4</v>
      </c>
      <c r="O129" s="26">
        <f t="shared" si="125"/>
        <v>-5.3015241882049368E-4</v>
      </c>
      <c r="P129" s="71">
        <v>231860030.44497919</v>
      </c>
      <c r="Q129" s="71">
        <v>153.41505903279921</v>
      </c>
      <c r="R129" s="26">
        <f t="shared" si="126"/>
        <v>1.709212027084667E-2</v>
      </c>
      <c r="S129" s="26">
        <f t="shared" si="127"/>
        <v>1.7206332268924634E-2</v>
      </c>
      <c r="T129" s="71">
        <v>229478774.85251054</v>
      </c>
      <c r="U129" s="71">
        <v>151.9087072255841</v>
      </c>
      <c r="V129" s="26">
        <f t="shared" si="128"/>
        <v>-1.0270228930353417E-2</v>
      </c>
      <c r="W129" s="26">
        <f t="shared" si="129"/>
        <v>-9.8188001667623929E-3</v>
      </c>
      <c r="X129" s="71">
        <v>228129268.90000001</v>
      </c>
      <c r="Y129" s="71">
        <v>151.08000000000001</v>
      </c>
      <c r="Z129" s="26">
        <f t="shared" si="130"/>
        <v>-5.8807441053225227E-3</v>
      </c>
      <c r="AA129" s="26">
        <f t="shared" si="130"/>
        <v>-5.4552977292700823E-3</v>
      </c>
      <c r="AB129" s="71">
        <v>226673988.25</v>
      </c>
      <c r="AC129" s="71">
        <v>150.16999999999999</v>
      </c>
      <c r="AD129" s="26">
        <f t="shared" si="131"/>
        <v>-6.379193064603759E-3</v>
      </c>
      <c r="AE129" s="26">
        <f t="shared" si="132"/>
        <v>-6.0232989144825581E-3</v>
      </c>
      <c r="AF129" s="71">
        <v>225928136.49456099</v>
      </c>
      <c r="AG129" s="71">
        <v>149.73573904924569</v>
      </c>
      <c r="AH129" s="26">
        <f t="shared" si="133"/>
        <v>-3.2904161663949247E-3</v>
      </c>
      <c r="AI129" s="26">
        <f t="shared" si="134"/>
        <v>-2.8917956366404287E-3</v>
      </c>
      <c r="AJ129" s="27">
        <f t="shared" si="45"/>
        <v>1.9939760753404838E-4</v>
      </c>
      <c r="AK129" s="27">
        <f t="shared" si="46"/>
        <v>5.2947368564628045E-4</v>
      </c>
      <c r="AL129" s="28">
        <f t="shared" si="47"/>
        <v>-5.6214124948399573E-3</v>
      </c>
      <c r="AM129" s="28">
        <f t="shared" si="48"/>
        <v>-3.2743093397457125E-3</v>
      </c>
      <c r="AN129" s="29">
        <f t="shared" si="49"/>
        <v>8.8689940318625766E-3</v>
      </c>
      <c r="AO129" s="87">
        <f t="shared" si="50"/>
        <v>8.7655004736774296E-3</v>
      </c>
      <c r="AP129" s="33"/>
      <c r="AQ129" s="31">
        <v>913647681</v>
      </c>
      <c r="AR129" s="35">
        <v>81</v>
      </c>
      <c r="AS129" s="32" t="e">
        <f>(#REF!/AQ129)-1</f>
        <v>#REF!</v>
      </c>
      <c r="AT129" s="32" t="e">
        <f>(#REF!/AR129)-1</f>
        <v>#REF!</v>
      </c>
    </row>
    <row r="130" spans="1:46">
      <c r="A130" s="235" t="s">
        <v>128</v>
      </c>
      <c r="B130" s="71">
        <v>163855850.97</v>
      </c>
      <c r="C130" s="71">
        <v>3.8948</v>
      </c>
      <c r="D130" s="71">
        <v>164801532.47</v>
      </c>
      <c r="E130" s="71">
        <v>3.9163000000000001</v>
      </c>
      <c r="F130" s="26">
        <f>((D130-B130)/B130)</f>
        <v>5.7714234456793531E-3</v>
      </c>
      <c r="G130" s="26">
        <f>((E130-C130)/C130)</f>
        <v>5.5201807538256325E-3</v>
      </c>
      <c r="H130" s="71">
        <v>166429406.80000001</v>
      </c>
      <c r="I130" s="71">
        <v>3.9533999999999998</v>
      </c>
      <c r="J130" s="26">
        <f t="shared" si="122"/>
        <v>9.8777863627957877E-3</v>
      </c>
      <c r="K130" s="26">
        <f t="shared" si="123"/>
        <v>9.4732272808517454E-3</v>
      </c>
      <c r="L130" s="71">
        <v>167259679.96000001</v>
      </c>
      <c r="M130" s="71">
        <v>3.9723000000000002</v>
      </c>
      <c r="N130" s="26">
        <f t="shared" si="124"/>
        <v>4.9887407277593946E-3</v>
      </c>
      <c r="O130" s="26">
        <f t="shared" si="125"/>
        <v>4.7806950978905149E-3</v>
      </c>
      <c r="P130" s="71">
        <v>164352813.81</v>
      </c>
      <c r="Q130" s="71">
        <v>3.7742</v>
      </c>
      <c r="R130" s="26">
        <f t="shared" si="126"/>
        <v>-1.7379359751825307E-2</v>
      </c>
      <c r="S130" s="26">
        <f t="shared" si="127"/>
        <v>-4.9870352188908229E-2</v>
      </c>
      <c r="T130" s="71">
        <v>164223616.62</v>
      </c>
      <c r="U130" s="71">
        <v>3.7709999999999999</v>
      </c>
      <c r="V130" s="26">
        <f t="shared" si="128"/>
        <v>-7.8609661133855586E-4</v>
      </c>
      <c r="W130" s="26">
        <f t="shared" si="129"/>
        <v>-8.4786179852686442E-4</v>
      </c>
      <c r="X130" s="71">
        <v>164086168.63</v>
      </c>
      <c r="Y130" s="71">
        <v>3.7685</v>
      </c>
      <c r="Z130" s="26">
        <f t="shared" si="130"/>
        <v>-8.3695629671859514E-4</v>
      </c>
      <c r="AA130" s="26">
        <f t="shared" si="130"/>
        <v>-6.6295412357463457E-4</v>
      </c>
      <c r="AB130" s="71">
        <v>163997641.69999999</v>
      </c>
      <c r="AC130" s="71">
        <v>3.7658999999999998</v>
      </c>
      <c r="AD130" s="26">
        <f t="shared" si="131"/>
        <v>-5.3951488257141075E-4</v>
      </c>
      <c r="AE130" s="26">
        <f t="shared" si="132"/>
        <v>-6.8992968024417082E-4</v>
      </c>
      <c r="AF130" s="71">
        <v>166034011.74000001</v>
      </c>
      <c r="AG130" s="71">
        <v>3.8123</v>
      </c>
      <c r="AH130" s="26">
        <f t="shared" si="133"/>
        <v>1.2417069043743583E-2</v>
      </c>
      <c r="AI130" s="26">
        <f t="shared" si="134"/>
        <v>1.2321091903661867E-2</v>
      </c>
      <c r="AJ130" s="27">
        <f t="shared" si="45"/>
        <v>1.6891365046905315E-3</v>
      </c>
      <c r="AK130" s="27">
        <f t="shared" si="46"/>
        <v>-2.4969878443780172E-3</v>
      </c>
      <c r="AL130" s="28">
        <f t="shared" si="47"/>
        <v>7.4785668041307063E-3</v>
      </c>
      <c r="AM130" s="28">
        <f t="shared" si="48"/>
        <v>-2.6555677552792201E-2</v>
      </c>
      <c r="AN130" s="29">
        <f t="shared" si="49"/>
        <v>9.1867710639445595E-3</v>
      </c>
      <c r="AO130" s="87">
        <f t="shared" si="50"/>
        <v>1.9761743719462741E-2</v>
      </c>
      <c r="AP130" s="33"/>
      <c r="AQ130" s="64">
        <f>SUM(AQ123:AQ129)</f>
        <v>4180911788.79</v>
      </c>
      <c r="AR130" s="65"/>
      <c r="AS130" s="32" t="e">
        <f>(#REF!/AQ130)-1</f>
        <v>#REF!</v>
      </c>
      <c r="AT130" s="32" t="e">
        <f>(#REF!/AR130)-1</f>
        <v>#REF!</v>
      </c>
    </row>
    <row r="131" spans="1:46">
      <c r="A131" s="235" t="s">
        <v>170</v>
      </c>
      <c r="B131" s="71">
        <v>363556463.5</v>
      </c>
      <c r="C131" s="71">
        <v>142.84</v>
      </c>
      <c r="D131" s="71">
        <v>366932476.92000002</v>
      </c>
      <c r="E131" s="71">
        <v>144.12</v>
      </c>
      <c r="F131" s="26">
        <f>((D131-B131)/B131)</f>
        <v>9.2860772918152684E-3</v>
      </c>
      <c r="G131" s="26">
        <f>((E131-C131)/C131)</f>
        <v>8.9610753290394925E-3</v>
      </c>
      <c r="H131" s="71">
        <v>359320305.69</v>
      </c>
      <c r="I131" s="71">
        <v>135.97</v>
      </c>
      <c r="J131" s="26">
        <f t="shared" si="122"/>
        <v>-2.0745427861539913E-2</v>
      </c>
      <c r="K131" s="26">
        <f t="shared" si="123"/>
        <v>-5.6550097141271204E-2</v>
      </c>
      <c r="L131" s="71">
        <v>363476345.36000001</v>
      </c>
      <c r="M131" s="71">
        <v>137.29</v>
      </c>
      <c r="N131" s="26">
        <f t="shared" si="124"/>
        <v>1.1566392447594092E-2</v>
      </c>
      <c r="O131" s="26">
        <f t="shared" si="125"/>
        <v>9.7080238287857116E-3</v>
      </c>
      <c r="P131" s="71">
        <v>373017441.72000003</v>
      </c>
      <c r="Q131" s="71">
        <v>140.91</v>
      </c>
      <c r="R131" s="26">
        <f t="shared" si="126"/>
        <v>2.6249566118395327E-2</v>
      </c>
      <c r="S131" s="26">
        <f t="shared" si="127"/>
        <v>2.6367543156821362E-2</v>
      </c>
      <c r="T131" s="71">
        <v>367493225.06999999</v>
      </c>
      <c r="U131" s="71">
        <v>139.13</v>
      </c>
      <c r="V131" s="26">
        <f t="shared" si="128"/>
        <v>-1.4809539802020053E-2</v>
      </c>
      <c r="W131" s="26">
        <f t="shared" si="129"/>
        <v>-1.2632176566602805E-2</v>
      </c>
      <c r="X131" s="71">
        <v>361783487.89999998</v>
      </c>
      <c r="Y131" s="71">
        <v>137.68</v>
      </c>
      <c r="Z131" s="26">
        <f t="shared" si="130"/>
        <v>-1.5536986209507475E-2</v>
      </c>
      <c r="AA131" s="26">
        <f t="shared" si="130"/>
        <v>-1.0421907568461069E-2</v>
      </c>
      <c r="AB131" s="71">
        <v>358076314.33999997</v>
      </c>
      <c r="AC131" s="71">
        <v>136.19</v>
      </c>
      <c r="AD131" s="26">
        <f t="shared" si="131"/>
        <v>-1.0246939630989174E-2</v>
      </c>
      <c r="AE131" s="26">
        <f t="shared" si="132"/>
        <v>-1.0822196397443412E-2</v>
      </c>
      <c r="AF131" s="71">
        <v>355214086.61000001</v>
      </c>
      <c r="AG131" s="71">
        <v>136.52000000000001</v>
      </c>
      <c r="AH131" s="26">
        <f t="shared" si="133"/>
        <v>-7.9933455952694542E-3</v>
      </c>
      <c r="AI131" s="26">
        <f t="shared" si="134"/>
        <v>2.4230853954035725E-3</v>
      </c>
      <c r="AJ131" s="27">
        <f t="shared" si="45"/>
        <v>-2.7787754051901725E-3</v>
      </c>
      <c r="AK131" s="27">
        <f t="shared" si="46"/>
        <v>-5.3708312454660437E-3</v>
      </c>
      <c r="AL131" s="28">
        <f t="shared" si="47"/>
        <v>-3.1936094641616827E-2</v>
      </c>
      <c r="AM131" s="28">
        <f t="shared" si="48"/>
        <v>-5.2733832917013557E-2</v>
      </c>
      <c r="AN131" s="29">
        <f t="shared" si="49"/>
        <v>1.6506562233991176E-2</v>
      </c>
      <c r="AO131" s="87">
        <f t="shared" si="50"/>
        <v>2.45767605393576E-2</v>
      </c>
      <c r="AP131" s="33"/>
      <c r="AQ131" s="88"/>
      <c r="AR131" s="89"/>
      <c r="AS131" s="32"/>
      <c r="AT131" s="32"/>
    </row>
    <row r="132" spans="1:46" s="101" customFormat="1">
      <c r="A132" s="235" t="s">
        <v>143</v>
      </c>
      <c r="B132" s="80">
        <v>149982010.40000001</v>
      </c>
      <c r="C132" s="71">
        <v>141.980109</v>
      </c>
      <c r="D132" s="80">
        <v>150278164.18000001</v>
      </c>
      <c r="E132" s="71">
        <v>142.33795699999999</v>
      </c>
      <c r="F132" s="26">
        <f>((D132-B132)/B132)</f>
        <v>1.974595347869808E-3</v>
      </c>
      <c r="G132" s="26">
        <f>((E132-C132)/C132)</f>
        <v>2.5204093905857611E-3</v>
      </c>
      <c r="H132" s="80">
        <v>153349527.74000001</v>
      </c>
      <c r="I132" s="71">
        <v>145.73504</v>
      </c>
      <c r="J132" s="26">
        <f t="shared" si="122"/>
        <v>2.0437856535971442E-2</v>
      </c>
      <c r="K132" s="26">
        <f t="shared" si="123"/>
        <v>2.3866318384772163E-2</v>
      </c>
      <c r="L132" s="80">
        <v>129632055.59999999</v>
      </c>
      <c r="M132" s="71">
        <v>139.84</v>
      </c>
      <c r="N132" s="26">
        <f t="shared" si="124"/>
        <v>-0.15466283130791475</v>
      </c>
      <c r="O132" s="26">
        <f t="shared" si="125"/>
        <v>-4.045039545739991E-2</v>
      </c>
      <c r="P132" s="80">
        <v>156068001.06999999</v>
      </c>
      <c r="Q132" s="71">
        <v>148.271905</v>
      </c>
      <c r="R132" s="26">
        <f t="shared" si="126"/>
        <v>0.20393061999704956</v>
      </c>
      <c r="S132" s="26">
        <f t="shared" si="127"/>
        <v>6.0296803489702518E-2</v>
      </c>
      <c r="T132" s="80">
        <v>155287519.78</v>
      </c>
      <c r="U132" s="71">
        <v>147.55908199999999</v>
      </c>
      <c r="V132" s="26">
        <f t="shared" si="128"/>
        <v>-5.0009052762194882E-3</v>
      </c>
      <c r="W132" s="26">
        <f t="shared" si="129"/>
        <v>-4.8075392300383161E-3</v>
      </c>
      <c r="X132" s="80">
        <v>154654675.72</v>
      </c>
      <c r="Y132" s="71">
        <v>146.86940999999999</v>
      </c>
      <c r="Z132" s="26">
        <f t="shared" si="130"/>
        <v>-4.0753053490491025E-3</v>
      </c>
      <c r="AA132" s="26">
        <f t="shared" si="130"/>
        <v>-4.6738702264358199E-3</v>
      </c>
      <c r="AB132" s="80">
        <v>153951355.09999999</v>
      </c>
      <c r="AC132" s="71">
        <v>145.60235</v>
      </c>
      <c r="AD132" s="26">
        <f t="shared" si="131"/>
        <v>-4.5476841661958953E-3</v>
      </c>
      <c r="AE132" s="26">
        <f t="shared" si="132"/>
        <v>-8.6271198338713738E-3</v>
      </c>
      <c r="AF132" s="80">
        <v>153205439.97999999</v>
      </c>
      <c r="AG132" s="71">
        <v>145.00782100000001</v>
      </c>
      <c r="AH132" s="26">
        <f t="shared" si="133"/>
        <v>-4.8451351371054273E-3</v>
      </c>
      <c r="AI132" s="26">
        <f t="shared" si="134"/>
        <v>-4.0832376675238712E-3</v>
      </c>
      <c r="AJ132" s="27">
        <f t="shared" si="45"/>
        <v>6.6514013305507694E-3</v>
      </c>
      <c r="AK132" s="27">
        <f t="shared" si="46"/>
        <v>3.0051711062238943E-3</v>
      </c>
      <c r="AL132" s="28">
        <f t="shared" si="47"/>
        <v>1.9479049507776479E-2</v>
      </c>
      <c r="AM132" s="28">
        <f t="shared" si="48"/>
        <v>1.8757217373859162E-2</v>
      </c>
      <c r="AN132" s="29">
        <f t="shared" si="49"/>
        <v>9.6851682618981791E-2</v>
      </c>
      <c r="AO132" s="87">
        <f t="shared" si="50"/>
        <v>2.9060777976689836E-2</v>
      </c>
      <c r="AP132" s="33"/>
      <c r="AQ132" s="88"/>
      <c r="AR132" s="89"/>
      <c r="AS132" s="32"/>
      <c r="AT132" s="32"/>
    </row>
    <row r="133" spans="1:46" s="130" customFormat="1">
      <c r="A133" s="235" t="s">
        <v>157</v>
      </c>
      <c r="B133" s="80">
        <v>987250460.40999997</v>
      </c>
      <c r="C133" s="71">
        <v>2.3102999999999998</v>
      </c>
      <c r="D133" s="80">
        <v>1012102521.47</v>
      </c>
      <c r="E133" s="71">
        <v>2.3687</v>
      </c>
      <c r="F133" s="26">
        <f>((D133-B133)/B133)</f>
        <v>2.5173005287512481E-2</v>
      </c>
      <c r="G133" s="26">
        <f>((E133-C133)/C133)</f>
        <v>2.5278102410942402E-2</v>
      </c>
      <c r="H133" s="80">
        <v>1029654023.4299999</v>
      </c>
      <c r="I133" s="71">
        <v>2.4100999999999999</v>
      </c>
      <c r="J133" s="26">
        <f t="shared" si="122"/>
        <v>1.734162457624128E-2</v>
      </c>
      <c r="K133" s="26">
        <f t="shared" si="123"/>
        <v>1.7477941486891493E-2</v>
      </c>
      <c r="L133" s="80">
        <v>1038477342.03</v>
      </c>
      <c r="M133" s="71">
        <v>2.431</v>
      </c>
      <c r="N133" s="26">
        <f t="shared" si="124"/>
        <v>8.5692071309619554E-3</v>
      </c>
      <c r="O133" s="26">
        <f t="shared" si="125"/>
        <v>8.6718393427659187E-3</v>
      </c>
      <c r="P133" s="80">
        <v>1068344024.84</v>
      </c>
      <c r="Q133" s="71">
        <v>2.5017</v>
      </c>
      <c r="R133" s="26">
        <f t="shared" si="126"/>
        <v>2.8760071694599629E-2</v>
      </c>
      <c r="S133" s="26">
        <f t="shared" si="127"/>
        <v>2.9082682023858487E-2</v>
      </c>
      <c r="T133" s="80">
        <v>1062213869.98</v>
      </c>
      <c r="U133" s="71">
        <v>2.4870999999999999</v>
      </c>
      <c r="V133" s="26">
        <f t="shared" si="128"/>
        <v>-5.7379970472695753E-3</v>
      </c>
      <c r="W133" s="26">
        <f t="shared" si="129"/>
        <v>-5.8360314985810326E-3</v>
      </c>
      <c r="X133" s="80">
        <v>1053048302.47</v>
      </c>
      <c r="Y133" s="71">
        <v>2.4651000000000001</v>
      </c>
      <c r="Z133" s="26">
        <f t="shared" si="130"/>
        <v>-8.6287401897440531E-3</v>
      </c>
      <c r="AA133" s="26">
        <f t="shared" si="130"/>
        <v>-8.8456435205660402E-3</v>
      </c>
      <c r="AB133" s="80">
        <v>1035178096.87</v>
      </c>
      <c r="AC133" s="71">
        <v>2.4226999999999999</v>
      </c>
      <c r="AD133" s="26">
        <f t="shared" si="131"/>
        <v>-1.6969977120787509E-2</v>
      </c>
      <c r="AE133" s="26">
        <f t="shared" si="132"/>
        <v>-1.7200113585655843E-2</v>
      </c>
      <c r="AF133" s="80">
        <v>1035975129.54</v>
      </c>
      <c r="AG133" s="71">
        <v>2.4245000000000001</v>
      </c>
      <c r="AH133" s="26">
        <f t="shared" si="133"/>
        <v>7.6994738626125529E-4</v>
      </c>
      <c r="AI133" s="26">
        <f t="shared" si="134"/>
        <v>7.429727163909052E-4</v>
      </c>
      <c r="AJ133" s="27">
        <f t="shared" si="45"/>
        <v>6.1596427147219334E-3</v>
      </c>
      <c r="AK133" s="27">
        <f t="shared" si="46"/>
        <v>6.1714686720057881E-3</v>
      </c>
      <c r="AL133" s="28">
        <f t="shared" si="47"/>
        <v>2.3587144151490533E-2</v>
      </c>
      <c r="AM133" s="28">
        <f t="shared" si="48"/>
        <v>2.3557225482332109E-2</v>
      </c>
      <c r="AN133" s="29">
        <f t="shared" si="49"/>
        <v>1.6593493973457923E-2</v>
      </c>
      <c r="AO133" s="87">
        <f t="shared" si="50"/>
        <v>1.67735696669775E-2</v>
      </c>
      <c r="AP133" s="33"/>
      <c r="AQ133" s="88"/>
      <c r="AR133" s="89"/>
      <c r="AS133" s="32"/>
      <c r="AT133" s="32"/>
    </row>
    <row r="134" spans="1:46" s="130" customFormat="1">
      <c r="A134" s="235" t="s">
        <v>176</v>
      </c>
      <c r="B134" s="80">
        <v>18185739.109999999</v>
      </c>
      <c r="C134" s="71">
        <v>1.1762999999999999</v>
      </c>
      <c r="D134" s="80">
        <v>18313393.940000001</v>
      </c>
      <c r="E134" s="71">
        <v>1.1846000000000001</v>
      </c>
      <c r="F134" s="26">
        <f>((D134-B134)/B134)</f>
        <v>7.0195018870476879E-3</v>
      </c>
      <c r="G134" s="26">
        <f>((E134-C134)/C134)</f>
        <v>7.0560231233530533E-3</v>
      </c>
      <c r="H134" s="80">
        <v>18445298.809999999</v>
      </c>
      <c r="I134" s="71">
        <v>1.1931</v>
      </c>
      <c r="J134" s="26">
        <f t="shared" si="122"/>
        <v>7.2026447108687764E-3</v>
      </c>
      <c r="K134" s="26">
        <f t="shared" si="123"/>
        <v>7.1754178625696025E-3</v>
      </c>
      <c r="L134" s="80">
        <v>18632425.859999999</v>
      </c>
      <c r="M134" s="71">
        <v>1.2052</v>
      </c>
      <c r="N134" s="26">
        <f t="shared" si="124"/>
        <v>1.0144972544361875E-2</v>
      </c>
      <c r="O134" s="26">
        <f t="shared" si="125"/>
        <v>1.014164780823066E-2</v>
      </c>
      <c r="P134" s="80">
        <v>19255185.219999999</v>
      </c>
      <c r="Q134" s="71">
        <v>1.2455000000000001</v>
      </c>
      <c r="R134" s="26">
        <f t="shared" si="126"/>
        <v>3.3423418114167096E-2</v>
      </c>
      <c r="S134" s="26">
        <f t="shared" si="127"/>
        <v>3.3438433455028213E-2</v>
      </c>
      <c r="T134" s="80">
        <v>18980228.41</v>
      </c>
      <c r="U134" s="71">
        <v>1.2277</v>
      </c>
      <c r="V134" s="26">
        <f t="shared" si="128"/>
        <v>-1.4279624260087937E-2</v>
      </c>
      <c r="W134" s="26">
        <f t="shared" si="129"/>
        <v>-1.4291449217181885E-2</v>
      </c>
      <c r="X134" s="80">
        <v>18783431.77</v>
      </c>
      <c r="Y134" s="71">
        <v>1.2150000000000001</v>
      </c>
      <c r="Z134" s="26">
        <f t="shared" si="130"/>
        <v>-1.0368507467292412E-2</v>
      </c>
      <c r="AA134" s="26">
        <f t="shared" si="130"/>
        <v>-1.0344546713366404E-2</v>
      </c>
      <c r="AB134" s="80">
        <v>18531577.890000001</v>
      </c>
      <c r="AC134" s="71">
        <v>1.1987000000000001</v>
      </c>
      <c r="AD134" s="26">
        <f t="shared" si="131"/>
        <v>-1.3408299563354974E-2</v>
      </c>
      <c r="AE134" s="26">
        <f t="shared" si="132"/>
        <v>-1.3415637860082288E-2</v>
      </c>
      <c r="AF134" s="80">
        <v>18234515.089000002</v>
      </c>
      <c r="AG134" s="71">
        <v>1.1795</v>
      </c>
      <c r="AH134" s="26">
        <f t="shared" si="133"/>
        <v>-1.6030086739688795E-2</v>
      </c>
      <c r="AI134" s="26">
        <f t="shared" si="134"/>
        <v>-1.6017352131475853E-2</v>
      </c>
      <c r="AJ134" s="27">
        <f t="shared" ref="AJ134:AJ161" si="135">AVERAGE(F134,J134,N134,R134,V134,Z134,AD134,AH134)</f>
        <v>4.6300240325266532E-4</v>
      </c>
      <c r="AK134" s="27">
        <f t="shared" ref="AK134:AK161" si="136">AVERAGE(G134,K134,O134,S134,W134,AA134,AE134,AI134)</f>
        <v>4.678170408843876E-4</v>
      </c>
      <c r="AL134" s="28">
        <f t="shared" ref="AL134:AL161" si="137">((AF134-D134)/D134)</f>
        <v>-4.3071672710383356E-3</v>
      </c>
      <c r="AM134" s="28">
        <f t="shared" ref="AM134:AM161" si="138">((AG134-E134)/E134)</f>
        <v>-4.3052507175418741E-3</v>
      </c>
      <c r="AN134" s="29">
        <f t="shared" ref="AN134:AN161" si="139">STDEV(F134,J134,N134,R134,V134,Z134,AD134,AH134)</f>
        <v>1.7186546517142916E-2</v>
      </c>
      <c r="AO134" s="87">
        <f t="shared" ref="AO134:AO161" si="140">STDEV(G134,K134,O134,S134,W134,AA134,AE134,AI134)</f>
        <v>1.7189262386199361E-2</v>
      </c>
      <c r="AP134" s="33"/>
      <c r="AQ134" s="88"/>
      <c r="AR134" s="89"/>
      <c r="AS134" s="32"/>
      <c r="AT134" s="32"/>
    </row>
    <row r="135" spans="1:46" ht="15.75" customHeight="1" thickBot="1">
      <c r="A135" s="235" t="s">
        <v>235</v>
      </c>
      <c r="B135" s="80">
        <v>208163091.44</v>
      </c>
      <c r="C135" s="71">
        <v>1.0346</v>
      </c>
      <c r="D135" s="80">
        <v>208829329.69</v>
      </c>
      <c r="E135" s="71">
        <v>1.0455000000000001</v>
      </c>
      <c r="F135" s="26">
        <f>((D135-B135)/B135)</f>
        <v>3.2005589722519734E-3</v>
      </c>
      <c r="G135" s="26">
        <f>((E135-C135)/C135)</f>
        <v>1.0535472646433532E-2</v>
      </c>
      <c r="H135" s="80">
        <v>209944521.37</v>
      </c>
      <c r="I135" s="71">
        <v>1.0641</v>
      </c>
      <c r="J135" s="26">
        <f t="shared" si="122"/>
        <v>5.3402061944817381E-3</v>
      </c>
      <c r="K135" s="26">
        <f t="shared" si="123"/>
        <v>1.7790530846484885E-2</v>
      </c>
      <c r="L135" s="80">
        <v>209944521.37</v>
      </c>
      <c r="M135" s="71">
        <v>1.0641</v>
      </c>
      <c r="N135" s="26">
        <f t="shared" si="124"/>
        <v>0</v>
      </c>
      <c r="O135" s="26">
        <f t="shared" si="125"/>
        <v>0</v>
      </c>
      <c r="P135" s="80">
        <v>220874466.86000001</v>
      </c>
      <c r="Q135" s="71">
        <v>1.1212</v>
      </c>
      <c r="R135" s="26">
        <f t="shared" si="126"/>
        <v>5.2061113186837572E-2</v>
      </c>
      <c r="S135" s="26">
        <f t="shared" si="127"/>
        <v>5.3660370265952377E-2</v>
      </c>
      <c r="T135" s="80">
        <v>213551676.5</v>
      </c>
      <c r="U135" s="71">
        <v>1.0841000000000001</v>
      </c>
      <c r="V135" s="26">
        <f t="shared" si="128"/>
        <v>-3.3153630041998117E-2</v>
      </c>
      <c r="W135" s="26">
        <f t="shared" si="129"/>
        <v>-3.3089546914020614E-2</v>
      </c>
      <c r="X135" s="80">
        <v>213177139.66</v>
      </c>
      <c r="Y135" s="71">
        <v>1.0813999999999999</v>
      </c>
      <c r="Z135" s="26">
        <f t="shared" si="130"/>
        <v>-1.7538464044790751E-3</v>
      </c>
      <c r="AA135" s="26">
        <f t="shared" si="130"/>
        <v>-2.4905451526613287E-3</v>
      </c>
      <c r="AB135" s="80">
        <v>211395852.72</v>
      </c>
      <c r="AC135" s="71">
        <v>1.0713999999999999</v>
      </c>
      <c r="AD135" s="26">
        <f t="shared" si="131"/>
        <v>-8.3559003692469259E-3</v>
      </c>
      <c r="AE135" s="26">
        <f t="shared" si="132"/>
        <v>-9.2472720547438596E-3</v>
      </c>
      <c r="AF135" s="80">
        <v>207885136.47999999</v>
      </c>
      <c r="AG135" s="71">
        <v>1.0723</v>
      </c>
      <c r="AH135" s="26">
        <f t="shared" si="133"/>
        <v>-1.6607308964807631E-2</v>
      </c>
      <c r="AI135" s="26">
        <f t="shared" si="134"/>
        <v>8.4002240059746411E-4</v>
      </c>
      <c r="AJ135" s="27">
        <f t="shared" si="135"/>
        <v>9.1399071629941382E-5</v>
      </c>
      <c r="AK135" s="27">
        <f t="shared" si="136"/>
        <v>4.7498790047553066E-3</v>
      </c>
      <c r="AL135" s="28">
        <f t="shared" si="137"/>
        <v>-4.52136302597739E-3</v>
      </c>
      <c r="AM135" s="28">
        <f t="shared" si="138"/>
        <v>2.5633668101386831E-2</v>
      </c>
      <c r="AN135" s="29">
        <f t="shared" si="139"/>
        <v>2.4485905567052661E-2</v>
      </c>
      <c r="AO135" s="87">
        <f t="shared" si="140"/>
        <v>2.4824476148996379E-2</v>
      </c>
      <c r="AP135" s="33"/>
      <c r="AQ135" s="67" t="e">
        <f>SUM(AQ119,AQ130)</f>
        <v>#REF!</v>
      </c>
      <c r="AR135" s="68"/>
      <c r="AS135" s="32" t="e">
        <f>(#REF!/AQ135)-1</f>
        <v>#REF!</v>
      </c>
      <c r="AT135" s="32" t="e">
        <f>(#REF!/AR135)-1</f>
        <v>#REF!</v>
      </c>
    </row>
    <row r="136" spans="1:46">
      <c r="A136" s="235" t="s">
        <v>200</v>
      </c>
      <c r="B136" s="71">
        <v>4330962.5199999996</v>
      </c>
      <c r="C136" s="71">
        <v>101.563</v>
      </c>
      <c r="D136" s="71">
        <v>4257398.57</v>
      </c>
      <c r="E136" s="71">
        <v>102.364</v>
      </c>
      <c r="F136" s="26">
        <f>((D136-B136)/B136)</f>
        <v>-1.6985589152593097E-2</v>
      </c>
      <c r="G136" s="26">
        <f>((E136-C136)/C136)</f>
        <v>7.8867304037888008E-3</v>
      </c>
      <c r="H136" s="71">
        <v>4182527.2045522472</v>
      </c>
      <c r="I136" s="71">
        <v>102.45257407858014</v>
      </c>
      <c r="J136" s="26">
        <f t="shared" si="122"/>
        <v>-1.758617714943074E-2</v>
      </c>
      <c r="K136" s="26">
        <f t="shared" si="123"/>
        <v>8.652854380459677E-4</v>
      </c>
      <c r="L136" s="71">
        <v>4183245.18</v>
      </c>
      <c r="M136" s="71">
        <v>102.471</v>
      </c>
      <c r="N136" s="26">
        <f t="shared" si="124"/>
        <v>1.7166067610308353E-4</v>
      </c>
      <c r="O136" s="26">
        <f t="shared" si="125"/>
        <v>1.7984830137824916E-4</v>
      </c>
      <c r="P136" s="71">
        <v>4229692.6361484407</v>
      </c>
      <c r="Q136" s="71">
        <v>103.666</v>
      </c>
      <c r="R136" s="26">
        <f t="shared" si="126"/>
        <v>1.1103211537899981E-2</v>
      </c>
      <c r="S136" s="26">
        <f t="shared" si="127"/>
        <v>1.166183603165767E-2</v>
      </c>
      <c r="T136" s="71">
        <v>4229692.6361484407</v>
      </c>
      <c r="U136" s="71">
        <v>103.666</v>
      </c>
      <c r="V136" s="26">
        <f t="shared" si="128"/>
        <v>0</v>
      </c>
      <c r="W136" s="26">
        <f t="shared" si="129"/>
        <v>0</v>
      </c>
      <c r="X136" s="71">
        <v>4229692.6399999997</v>
      </c>
      <c r="Y136" s="71">
        <v>103.66</v>
      </c>
      <c r="Z136" s="26">
        <f t="shared" si="130"/>
        <v>9.1060021246260379E-10</v>
      </c>
      <c r="AA136" s="26">
        <f t="shared" si="130"/>
        <v>-5.7878185711807413E-5</v>
      </c>
      <c r="AB136" s="71">
        <v>4176590.97</v>
      </c>
      <c r="AC136" s="71">
        <v>102.3</v>
      </c>
      <c r="AD136" s="26">
        <f t="shared" si="131"/>
        <v>-1.2554498522615929E-2</v>
      </c>
      <c r="AE136" s="26">
        <f t="shared" si="132"/>
        <v>-1.3119814779085467E-2</v>
      </c>
      <c r="AF136" s="71">
        <v>4173801.06</v>
      </c>
      <c r="AG136" s="71">
        <v>102.22799999999999</v>
      </c>
      <c r="AH136" s="26">
        <f t="shared" si="133"/>
        <v>-6.6798736578223001E-4</v>
      </c>
      <c r="AI136" s="26">
        <f t="shared" si="134"/>
        <v>-7.0381231671556919E-4</v>
      </c>
      <c r="AJ136" s="27">
        <f t="shared" si="135"/>
        <v>-4.5649223832273404E-3</v>
      </c>
      <c r="AK136" s="27">
        <f t="shared" si="136"/>
        <v>8.3902436166973036E-4</v>
      </c>
      <c r="AL136" s="28">
        <f t="shared" si="137"/>
        <v>-1.9635819532865639E-2</v>
      </c>
      <c r="AM136" s="28">
        <f t="shared" si="138"/>
        <v>-1.3285920831543304E-3</v>
      </c>
      <c r="AN136" s="29">
        <f t="shared" si="139"/>
        <v>1.0088523527758905E-2</v>
      </c>
      <c r="AO136" s="87">
        <f t="shared" si="140"/>
        <v>7.230654454230343E-3</v>
      </c>
    </row>
    <row r="137" spans="1:46">
      <c r="A137" s="237" t="s">
        <v>47</v>
      </c>
      <c r="B137" s="250">
        <f>SUM(B115:B136)</f>
        <v>30263933632.202248</v>
      </c>
      <c r="C137" s="100"/>
      <c r="D137" s="250">
        <f>SUM(D115:D136)</f>
        <v>30448572798.546356</v>
      </c>
      <c r="E137" s="100"/>
      <c r="F137" s="26">
        <f>((D137-B137)/B137)</f>
        <v>6.1009638927982529E-3</v>
      </c>
      <c r="G137" s="26"/>
      <c r="H137" s="250">
        <f>SUM(H115:H136)</f>
        <v>31174430452.156418</v>
      </c>
      <c r="I137" s="100"/>
      <c r="J137" s="26">
        <f>((H137-D137)/D137)</f>
        <v>2.3838807106411068E-2</v>
      </c>
      <c r="K137" s="26"/>
      <c r="L137" s="250">
        <f>SUM(L115:L136)</f>
        <v>31408962329.739998</v>
      </c>
      <c r="M137" s="100"/>
      <c r="N137" s="26">
        <f>((L137-H137)/H137)</f>
        <v>7.5232129082042883E-3</v>
      </c>
      <c r="O137" s="26"/>
      <c r="P137" s="250">
        <f>SUM(P115:P136)</f>
        <v>32787759032.011131</v>
      </c>
      <c r="Q137" s="100"/>
      <c r="R137" s="26">
        <f>((P137-L137)/L137)</f>
        <v>4.3898193381753374E-2</v>
      </c>
      <c r="S137" s="26"/>
      <c r="T137" s="250">
        <f>SUM(T115:T136)</f>
        <v>32284134552.048656</v>
      </c>
      <c r="U137" s="100"/>
      <c r="V137" s="26">
        <f>((T137-P137)/P137)</f>
        <v>-1.5360137283880226E-2</v>
      </c>
      <c r="W137" s="26"/>
      <c r="X137" s="250">
        <f>SUM(X115:X136)</f>
        <v>31876713315.170006</v>
      </c>
      <c r="Y137" s="100"/>
      <c r="Z137" s="26">
        <f>((X137-T137)/T137)</f>
        <v>-1.2619859337465093E-2</v>
      </c>
      <c r="AA137" s="26"/>
      <c r="AB137" s="250">
        <f>SUM(AB115:AB136)</f>
        <v>31454079522.75</v>
      </c>
      <c r="AC137" s="100"/>
      <c r="AD137" s="26">
        <f>((AB137-X137)/X137)</f>
        <v>-1.3258386717644319E-2</v>
      </c>
      <c r="AE137" s="26"/>
      <c r="AF137" s="250">
        <f>SUM(AF115:AF136)</f>
        <v>31434391641.343563</v>
      </c>
      <c r="AG137" s="100"/>
      <c r="AH137" s="26">
        <f>((AF137-AB137)/AB137)</f>
        <v>-6.259245765623863E-4</v>
      </c>
      <c r="AI137" s="26"/>
      <c r="AJ137" s="27">
        <f t="shared" si="135"/>
        <v>4.9371086717018694E-3</v>
      </c>
      <c r="AK137" s="27"/>
      <c r="AL137" s="28">
        <f t="shared" si="137"/>
        <v>3.2376520545628687E-2</v>
      </c>
      <c r="AM137" s="28"/>
      <c r="AN137" s="29">
        <f t="shared" si="139"/>
        <v>2.0582695679483301E-2</v>
      </c>
      <c r="AO137" s="87"/>
    </row>
    <row r="138" spans="1:46" s="134" customFormat="1" ht="8.25" customHeight="1">
      <c r="A138" s="237"/>
      <c r="B138" s="100"/>
      <c r="C138" s="100"/>
      <c r="D138" s="100"/>
      <c r="E138" s="100"/>
      <c r="F138" s="26"/>
      <c r="G138" s="26"/>
      <c r="H138" s="100"/>
      <c r="I138" s="100"/>
      <c r="J138" s="26"/>
      <c r="K138" s="26"/>
      <c r="L138" s="100"/>
      <c r="M138" s="100"/>
      <c r="N138" s="26"/>
      <c r="O138" s="26"/>
      <c r="P138" s="100"/>
      <c r="Q138" s="100"/>
      <c r="R138" s="26"/>
      <c r="S138" s="26"/>
      <c r="T138" s="100"/>
      <c r="U138" s="100"/>
      <c r="V138" s="26"/>
      <c r="W138" s="26"/>
      <c r="X138" s="100"/>
      <c r="Y138" s="100"/>
      <c r="Z138" s="26"/>
      <c r="AA138" s="26"/>
      <c r="AB138" s="100"/>
      <c r="AC138" s="100"/>
      <c r="AD138" s="26"/>
      <c r="AE138" s="26"/>
      <c r="AF138" s="100"/>
      <c r="AG138" s="100"/>
      <c r="AH138" s="26"/>
      <c r="AI138" s="26"/>
      <c r="AJ138" s="27"/>
      <c r="AK138" s="27"/>
      <c r="AL138" s="28"/>
      <c r="AM138" s="28"/>
      <c r="AN138" s="29"/>
      <c r="AO138" s="87"/>
    </row>
    <row r="139" spans="1:46" s="134" customFormat="1">
      <c r="A139" s="239" t="s">
        <v>74</v>
      </c>
      <c r="B139" s="100"/>
      <c r="C139" s="100"/>
      <c r="D139" s="100"/>
      <c r="E139" s="100"/>
      <c r="F139" s="26"/>
      <c r="G139" s="26"/>
      <c r="H139" s="100"/>
      <c r="I139" s="100"/>
      <c r="J139" s="26"/>
      <c r="K139" s="26"/>
      <c r="L139" s="100"/>
      <c r="M139" s="100"/>
      <c r="N139" s="26"/>
      <c r="O139" s="26"/>
      <c r="P139" s="100"/>
      <c r="Q139" s="100"/>
      <c r="R139" s="26"/>
      <c r="S139" s="26"/>
      <c r="T139" s="100"/>
      <c r="U139" s="100"/>
      <c r="V139" s="26"/>
      <c r="W139" s="26"/>
      <c r="X139" s="100"/>
      <c r="Y139" s="100"/>
      <c r="Z139" s="26"/>
      <c r="AA139" s="26"/>
      <c r="AB139" s="100"/>
      <c r="AC139" s="100"/>
      <c r="AD139" s="26"/>
      <c r="AE139" s="26"/>
      <c r="AF139" s="100"/>
      <c r="AG139" s="100"/>
      <c r="AH139" s="26"/>
      <c r="AI139" s="26"/>
      <c r="AJ139" s="27"/>
      <c r="AK139" s="27"/>
      <c r="AL139" s="28"/>
      <c r="AM139" s="28"/>
      <c r="AN139" s="29"/>
      <c r="AO139" s="87"/>
    </row>
    <row r="140" spans="1:46" s="134" customFormat="1">
      <c r="A140" s="236" t="s">
        <v>209</v>
      </c>
      <c r="B140" s="74">
        <v>589801750.84000003</v>
      </c>
      <c r="C140" s="74">
        <v>15.851800000000001</v>
      </c>
      <c r="D140" s="74">
        <v>596149086.86000001</v>
      </c>
      <c r="E140" s="74">
        <v>15.954800000000001</v>
      </c>
      <c r="F140" s="26">
        <f>((D140-B140)/B140)</f>
        <v>1.0761812780243629E-2</v>
      </c>
      <c r="G140" s="26">
        <f>((E140-C140)/C140)</f>
        <v>6.4976848055110304E-3</v>
      </c>
      <c r="H140" s="74">
        <v>602714907.63999999</v>
      </c>
      <c r="I140" s="74">
        <v>16.174099999999999</v>
      </c>
      <c r="J140" s="26">
        <f t="shared" ref="J140:J142" si="141">((H140-D140)/D140)</f>
        <v>1.1013722782975414E-2</v>
      </c>
      <c r="K140" s="26">
        <f t="shared" ref="K140:K142" si="142">((I140-E140)/E140)</f>
        <v>1.3745079850577801E-2</v>
      </c>
      <c r="L140" s="74">
        <v>612431490.19000006</v>
      </c>
      <c r="M140" s="74">
        <v>16.494700000000002</v>
      </c>
      <c r="N140" s="26">
        <f t="shared" ref="N140:N142" si="143">((L140-H140)/H140)</f>
        <v>1.6121357588526349E-2</v>
      </c>
      <c r="O140" s="26">
        <f t="shared" ref="O140:O142" si="144">((M140-I140)/I140)</f>
        <v>1.982181388763532E-2</v>
      </c>
      <c r="P140" s="74">
        <v>639891058.09000003</v>
      </c>
      <c r="Q140" s="74">
        <v>16.909400000000002</v>
      </c>
      <c r="R140" s="26">
        <f t="shared" ref="R140:R142" si="145">((P140-L140)/L140)</f>
        <v>4.4836962729465385E-2</v>
      </c>
      <c r="S140" s="26">
        <f t="shared" ref="S140:S142" si="146">((Q140-M140)/M140)</f>
        <v>2.5141409058667318E-2</v>
      </c>
      <c r="T140" s="74">
        <v>637979421.89999998</v>
      </c>
      <c r="U140" s="74">
        <v>16.9331</v>
      </c>
      <c r="V140" s="26">
        <f t="shared" ref="V140:V142" si="147">((T140-P140)/P140)</f>
        <v>-2.9874400741058448E-3</v>
      </c>
      <c r="W140" s="26">
        <f t="shared" ref="W140:W142" si="148">((U140-Q140)/Q140)</f>
        <v>1.4015872828129947E-3</v>
      </c>
      <c r="X140" s="74">
        <v>625278003.78999996</v>
      </c>
      <c r="Y140" s="74">
        <v>16.655899999999999</v>
      </c>
      <c r="Z140" s="26">
        <f t="shared" ref="Z140:AA142" si="149">((X140-T140)/T140)</f>
        <v>-1.9908820996409657E-2</v>
      </c>
      <c r="AA140" s="26">
        <f t="shared" si="149"/>
        <v>-1.6370304315216976E-2</v>
      </c>
      <c r="AB140" s="74">
        <v>613436865.99000001</v>
      </c>
      <c r="AC140" s="74">
        <v>16.433399999999999</v>
      </c>
      <c r="AD140" s="26">
        <f t="shared" ref="AD140:AD142" si="150">((AB140-X140)/X140)</f>
        <v>-1.8937397010973068E-2</v>
      </c>
      <c r="AE140" s="26">
        <f t="shared" ref="AE140:AE142" si="151">((AC140-Y140)/Y140)</f>
        <v>-1.335862967476991E-2</v>
      </c>
      <c r="AF140" s="74">
        <v>616567364.08000004</v>
      </c>
      <c r="AG140" s="74">
        <v>16.442299999999999</v>
      </c>
      <c r="AH140" s="26">
        <f t="shared" ref="AH140:AH142" si="152">((AF140-AB140)/AB140)</f>
        <v>5.1032115341614719E-3</v>
      </c>
      <c r="AI140" s="26">
        <f t="shared" ref="AI140:AI142" si="153">((AG140-AC140)/AC140)</f>
        <v>5.4157995302253788E-4</v>
      </c>
      <c r="AJ140" s="27">
        <f t="shared" si="135"/>
        <v>5.7504261667354617E-3</v>
      </c>
      <c r="AK140" s="27">
        <f t="shared" si="136"/>
        <v>4.6775276060300125E-3</v>
      </c>
      <c r="AL140" s="28">
        <f t="shared" si="137"/>
        <v>3.4250286832687993E-2</v>
      </c>
      <c r="AM140" s="28">
        <f t="shared" si="138"/>
        <v>3.0555068067290025E-2</v>
      </c>
      <c r="AN140" s="29">
        <f t="shared" si="139"/>
        <v>2.0814777091364374E-2</v>
      </c>
      <c r="AO140" s="87">
        <f t="shared" si="140"/>
        <v>1.4783221053699221E-2</v>
      </c>
    </row>
    <row r="141" spans="1:46">
      <c r="A141" s="236" t="s">
        <v>30</v>
      </c>
      <c r="B141" s="72">
        <v>1723854112.4100001</v>
      </c>
      <c r="C141" s="74">
        <v>1.42</v>
      </c>
      <c r="D141" s="72">
        <v>1736511500.0999999</v>
      </c>
      <c r="E141" s="74">
        <v>1.43</v>
      </c>
      <c r="F141" s="26">
        <f>((D141-B141)/B141)</f>
        <v>7.3424935433221835E-3</v>
      </c>
      <c r="G141" s="26">
        <f>((E141-C141)/C141)</f>
        <v>7.0422535211267668E-3</v>
      </c>
      <c r="H141" s="72">
        <v>1777816425.6700001</v>
      </c>
      <c r="I141" s="74">
        <v>1.47</v>
      </c>
      <c r="J141" s="26">
        <f t="shared" si="141"/>
        <v>2.3786151469553502E-2</v>
      </c>
      <c r="K141" s="26">
        <f t="shared" si="142"/>
        <v>2.7972027972028E-2</v>
      </c>
      <c r="L141" s="72">
        <v>1832179395.54</v>
      </c>
      <c r="M141" s="74">
        <v>1.51</v>
      </c>
      <c r="N141" s="26">
        <f t="shared" si="143"/>
        <v>3.0578505792302084E-2</v>
      </c>
      <c r="O141" s="26">
        <f t="shared" si="144"/>
        <v>2.721088435374152E-2</v>
      </c>
      <c r="P141" s="72">
        <v>1945064311.8199999</v>
      </c>
      <c r="Q141" s="74">
        <v>1.6</v>
      </c>
      <c r="R141" s="26">
        <f t="shared" si="145"/>
        <v>6.1612370794470864E-2</v>
      </c>
      <c r="S141" s="26">
        <f t="shared" si="146"/>
        <v>5.9602649006622571E-2</v>
      </c>
      <c r="T141" s="72">
        <v>1925475715.95</v>
      </c>
      <c r="U141" s="74">
        <v>1.58</v>
      </c>
      <c r="V141" s="26">
        <f t="shared" si="147"/>
        <v>-1.0070924519544963E-2</v>
      </c>
      <c r="W141" s="26">
        <f t="shared" si="148"/>
        <v>-1.2500000000000011E-2</v>
      </c>
      <c r="X141" s="72">
        <v>1886344828.3099999</v>
      </c>
      <c r="Y141" s="74">
        <v>1.52</v>
      </c>
      <c r="Z141" s="26">
        <f t="shared" si="149"/>
        <v>-2.0322711585429438E-2</v>
      </c>
      <c r="AA141" s="26">
        <f t="shared" si="149"/>
        <v>-3.7974683544303826E-2</v>
      </c>
      <c r="AB141" s="72">
        <v>1848293824.3599999</v>
      </c>
      <c r="AC141" s="74">
        <v>1.51</v>
      </c>
      <c r="AD141" s="26">
        <f t="shared" si="150"/>
        <v>-2.0171817675610465E-2</v>
      </c>
      <c r="AE141" s="26">
        <f t="shared" si="151"/>
        <v>-6.5789473684210583E-3</v>
      </c>
      <c r="AF141" s="72">
        <v>1857571210.6500001</v>
      </c>
      <c r="AG141" s="74">
        <v>1.52</v>
      </c>
      <c r="AH141" s="26">
        <f t="shared" si="152"/>
        <v>5.019432607373797E-3</v>
      </c>
      <c r="AI141" s="26">
        <f t="shared" si="153"/>
        <v>6.6225165562913968E-3</v>
      </c>
      <c r="AJ141" s="27">
        <f t="shared" si="135"/>
        <v>9.7216875533046969E-3</v>
      </c>
      <c r="AK141" s="27">
        <f t="shared" si="136"/>
        <v>8.9245875621356708E-3</v>
      </c>
      <c r="AL141" s="28">
        <f t="shared" si="137"/>
        <v>6.9714315478491662E-2</v>
      </c>
      <c r="AM141" s="28">
        <f t="shared" si="138"/>
        <v>6.2937062937062999E-2</v>
      </c>
      <c r="AN141" s="29">
        <f t="shared" si="139"/>
        <v>2.8135554152809703E-2</v>
      </c>
      <c r="AO141" s="87">
        <f t="shared" si="140"/>
        <v>2.9696600186635353E-2</v>
      </c>
    </row>
    <row r="142" spans="1:46">
      <c r="A142" s="236" t="s">
        <v>31</v>
      </c>
      <c r="B142" s="74">
        <v>454267759.91000003</v>
      </c>
      <c r="C142" s="74">
        <v>42.513199999999998</v>
      </c>
      <c r="D142" s="74">
        <v>461270801.31999999</v>
      </c>
      <c r="E142" s="74">
        <v>42.748800000000003</v>
      </c>
      <c r="F142" s="26">
        <f>((D142-B142)/B142)</f>
        <v>1.5416109237836768E-2</v>
      </c>
      <c r="G142" s="26">
        <f>((E142-C142)/C142)</f>
        <v>5.5418081913383406E-3</v>
      </c>
      <c r="H142" s="74">
        <v>485963931.73000002</v>
      </c>
      <c r="I142" s="74">
        <v>43.096600000000002</v>
      </c>
      <c r="J142" s="26">
        <f t="shared" si="141"/>
        <v>5.3532827873207442E-2</v>
      </c>
      <c r="K142" s="26">
        <f t="shared" si="142"/>
        <v>8.1359008907852248E-3</v>
      </c>
      <c r="L142" s="74">
        <v>492473375.00999999</v>
      </c>
      <c r="M142" s="74">
        <v>43.639400000000002</v>
      </c>
      <c r="N142" s="26">
        <f t="shared" si="143"/>
        <v>1.3394910311196917E-2</v>
      </c>
      <c r="O142" s="26">
        <f t="shared" si="144"/>
        <v>1.2594961087417563E-2</v>
      </c>
      <c r="P142" s="74">
        <v>504770492.58999997</v>
      </c>
      <c r="Q142" s="74">
        <v>44.703000000000003</v>
      </c>
      <c r="R142" s="26">
        <f t="shared" si="145"/>
        <v>2.4970116566708368E-2</v>
      </c>
      <c r="S142" s="26">
        <f t="shared" si="146"/>
        <v>2.437247074891041E-2</v>
      </c>
      <c r="T142" s="74">
        <v>514575084.24000001</v>
      </c>
      <c r="U142" s="74">
        <v>45.581400000000002</v>
      </c>
      <c r="V142" s="26">
        <f t="shared" si="147"/>
        <v>1.9423860534502003E-2</v>
      </c>
      <c r="W142" s="26">
        <f t="shared" si="148"/>
        <v>1.9649687940406665E-2</v>
      </c>
      <c r="X142" s="74">
        <v>509498596.43000001</v>
      </c>
      <c r="Y142" s="74">
        <v>45.14</v>
      </c>
      <c r="Z142" s="26">
        <f t="shared" si="149"/>
        <v>-9.8653976173325702E-3</v>
      </c>
      <c r="AA142" s="26">
        <f t="shared" si="149"/>
        <v>-9.6837745220638583E-3</v>
      </c>
      <c r="AB142" s="74">
        <v>503011585.99000001</v>
      </c>
      <c r="AC142" s="74">
        <v>44.748699999999999</v>
      </c>
      <c r="AD142" s="26">
        <f t="shared" si="150"/>
        <v>-1.2732145849770261E-2</v>
      </c>
      <c r="AE142" s="26">
        <f t="shared" si="151"/>
        <v>-8.6685866194063151E-3</v>
      </c>
      <c r="AF142" s="74">
        <v>503416339.92000002</v>
      </c>
      <c r="AG142" s="74">
        <v>44.767099999999999</v>
      </c>
      <c r="AH142" s="26">
        <f t="shared" si="152"/>
        <v>8.0466124692414891E-4</v>
      </c>
      <c r="AI142" s="26">
        <f t="shared" si="153"/>
        <v>4.1118512940040158E-4</v>
      </c>
      <c r="AJ142" s="27">
        <f t="shared" si="135"/>
        <v>1.3118117787909103E-2</v>
      </c>
      <c r="AK142" s="27">
        <f t="shared" si="136"/>
        <v>6.5442066058485548E-3</v>
      </c>
      <c r="AL142" s="28">
        <f t="shared" si="137"/>
        <v>9.1368320906924608E-2</v>
      </c>
      <c r="AM142" s="28">
        <f t="shared" si="138"/>
        <v>4.7213021184220293E-2</v>
      </c>
      <c r="AN142" s="29">
        <f t="shared" si="139"/>
        <v>2.1270495189445959E-2</v>
      </c>
      <c r="AO142" s="87">
        <f t="shared" si="140"/>
        <v>1.2318052768613299E-2</v>
      </c>
    </row>
    <row r="143" spans="1:46">
      <c r="A143" s="237" t="s">
        <v>47</v>
      </c>
      <c r="B143" s="250">
        <f>SUM(B140:B142)</f>
        <v>2767923623.1599998</v>
      </c>
      <c r="C143" s="100"/>
      <c r="D143" s="250">
        <f>SUM(D140:D142)</f>
        <v>2793931388.2800002</v>
      </c>
      <c r="E143" s="100"/>
      <c r="F143" s="26">
        <f>((D143-B143)/B143)</f>
        <v>9.3961281671163313E-3</v>
      </c>
      <c r="G143" s="26"/>
      <c r="H143" s="250">
        <f>SUM(H140:H142)</f>
        <v>2866495265.04</v>
      </c>
      <c r="I143" s="100"/>
      <c r="J143" s="26">
        <f>((H143-D143)/D143)</f>
        <v>2.5971960895099691E-2</v>
      </c>
      <c r="K143" s="26"/>
      <c r="L143" s="250">
        <f>SUM(L140:L142)</f>
        <v>2937084260.7399998</v>
      </c>
      <c r="M143" s="100"/>
      <c r="N143" s="26">
        <f>((L143-H143)/H143)</f>
        <v>2.4625540659672009E-2</v>
      </c>
      <c r="O143" s="26"/>
      <c r="P143" s="250">
        <f>SUM(P140:P142)</f>
        <v>3089725862.5</v>
      </c>
      <c r="Q143" s="100"/>
      <c r="R143" s="26">
        <f>((P143-L143)/L143)</f>
        <v>5.1970453759315062E-2</v>
      </c>
      <c r="S143" s="26"/>
      <c r="T143" s="250">
        <f>SUM(T140:T142)</f>
        <v>3078030222.0900002</v>
      </c>
      <c r="U143" s="100"/>
      <c r="V143" s="26">
        <f>((T143-P143)/P143)</f>
        <v>-3.7853327222164999E-3</v>
      </c>
      <c r="W143" s="26"/>
      <c r="X143" s="250">
        <f>SUM(X140:X142)</f>
        <v>3021121428.5299997</v>
      </c>
      <c r="Y143" s="100"/>
      <c r="Z143" s="26">
        <f>((X143-T143)/T143)</f>
        <v>-1.8488705260781689E-2</v>
      </c>
      <c r="AA143" s="26"/>
      <c r="AB143" s="250">
        <f>SUM(AB140:AB142)</f>
        <v>2964742276.3400002</v>
      </c>
      <c r="AC143" s="100"/>
      <c r="AD143" s="26">
        <f>((AB143-X143)/X143)</f>
        <v>-1.8661663731084199E-2</v>
      </c>
      <c r="AE143" s="26"/>
      <c r="AF143" s="250">
        <f>SUM(AF140:AF142)</f>
        <v>2977554914.6500001</v>
      </c>
      <c r="AG143" s="100"/>
      <c r="AH143" s="26">
        <f>((AF143-AB143)/AB143)</f>
        <v>4.3216701877430153E-3</v>
      </c>
      <c r="AI143" s="26"/>
      <c r="AJ143" s="27">
        <f t="shared" si="135"/>
        <v>9.4187564943579664E-3</v>
      </c>
      <c r="AK143" s="27"/>
      <c r="AL143" s="28">
        <f t="shared" si="137"/>
        <v>6.5722274763175978E-2</v>
      </c>
      <c r="AM143" s="28"/>
      <c r="AN143" s="29">
        <f t="shared" si="139"/>
        <v>2.4152985604449687E-2</v>
      </c>
      <c r="AO143" s="87"/>
    </row>
    <row r="144" spans="1:46" ht="8.25" customHeight="1">
      <c r="A144" s="237"/>
      <c r="B144" s="100"/>
      <c r="C144" s="100"/>
      <c r="D144" s="100"/>
      <c r="E144" s="100"/>
      <c r="F144" s="26"/>
      <c r="G144" s="26"/>
      <c r="H144" s="100"/>
      <c r="I144" s="100"/>
      <c r="J144" s="26"/>
      <c r="K144" s="26"/>
      <c r="L144" s="100"/>
      <c r="M144" s="100"/>
      <c r="N144" s="26"/>
      <c r="O144" s="26"/>
      <c r="P144" s="100"/>
      <c r="Q144" s="100"/>
      <c r="R144" s="26"/>
      <c r="S144" s="26"/>
      <c r="T144" s="100"/>
      <c r="U144" s="100"/>
      <c r="V144" s="26"/>
      <c r="W144" s="26"/>
      <c r="X144" s="100"/>
      <c r="Y144" s="100"/>
      <c r="Z144" s="26"/>
      <c r="AA144" s="26"/>
      <c r="AB144" s="100"/>
      <c r="AC144" s="100"/>
      <c r="AD144" s="26"/>
      <c r="AE144" s="26"/>
      <c r="AF144" s="100"/>
      <c r="AG144" s="100"/>
      <c r="AH144" s="26"/>
      <c r="AI144" s="26"/>
      <c r="AJ144" s="27"/>
      <c r="AK144" s="27"/>
      <c r="AL144" s="28"/>
      <c r="AM144" s="28"/>
      <c r="AN144" s="29"/>
      <c r="AO144" s="87"/>
    </row>
    <row r="145" spans="1:41">
      <c r="A145" s="240" t="s">
        <v>220</v>
      </c>
      <c r="B145" s="100"/>
      <c r="C145" s="100"/>
      <c r="D145" s="100"/>
      <c r="E145" s="100"/>
      <c r="F145" s="26"/>
      <c r="G145" s="26"/>
      <c r="H145" s="100"/>
      <c r="I145" s="100"/>
      <c r="J145" s="26"/>
      <c r="K145" s="26"/>
      <c r="L145" s="100"/>
      <c r="M145" s="100"/>
      <c r="N145" s="26"/>
      <c r="O145" s="26"/>
      <c r="P145" s="100"/>
      <c r="Q145" s="100"/>
      <c r="R145" s="26"/>
      <c r="S145" s="26"/>
      <c r="T145" s="100"/>
      <c r="U145" s="100"/>
      <c r="V145" s="26"/>
      <c r="W145" s="26"/>
      <c r="X145" s="100"/>
      <c r="Y145" s="100"/>
      <c r="Z145" s="26"/>
      <c r="AA145" s="26"/>
      <c r="AB145" s="100"/>
      <c r="AC145" s="100"/>
      <c r="AD145" s="26"/>
      <c r="AE145" s="26"/>
      <c r="AF145" s="100"/>
      <c r="AG145" s="100"/>
      <c r="AH145" s="26"/>
      <c r="AI145" s="26"/>
      <c r="AJ145" s="27"/>
      <c r="AK145" s="27"/>
      <c r="AL145" s="28"/>
      <c r="AM145" s="28"/>
      <c r="AN145" s="29"/>
      <c r="AO145" s="87"/>
    </row>
    <row r="146" spans="1:41">
      <c r="A146" s="241" t="s">
        <v>221</v>
      </c>
      <c r="B146" s="100"/>
      <c r="C146" s="100"/>
      <c r="D146" s="100"/>
      <c r="E146" s="100"/>
      <c r="F146" s="26"/>
      <c r="G146" s="26"/>
      <c r="H146" s="100"/>
      <c r="I146" s="100"/>
      <c r="J146" s="26"/>
      <c r="K146" s="26"/>
      <c r="L146" s="100"/>
      <c r="M146" s="100"/>
      <c r="N146" s="26"/>
      <c r="O146" s="26"/>
      <c r="P146" s="100"/>
      <c r="Q146" s="100"/>
      <c r="R146" s="26"/>
      <c r="S146" s="26"/>
      <c r="T146" s="100"/>
      <c r="U146" s="100"/>
      <c r="V146" s="26"/>
      <c r="W146" s="26"/>
      <c r="X146" s="100"/>
      <c r="Y146" s="100"/>
      <c r="Z146" s="26"/>
      <c r="AA146" s="26"/>
      <c r="AB146" s="100"/>
      <c r="AC146" s="100"/>
      <c r="AD146" s="26"/>
      <c r="AE146" s="26"/>
      <c r="AF146" s="100"/>
      <c r="AG146" s="100"/>
      <c r="AH146" s="26"/>
      <c r="AI146" s="26"/>
      <c r="AJ146" s="27"/>
      <c r="AK146" s="27"/>
      <c r="AL146" s="28"/>
      <c r="AM146" s="28"/>
      <c r="AN146" s="29"/>
      <c r="AO146" s="87"/>
    </row>
    <row r="147" spans="1:41">
      <c r="A147" s="236" t="s">
        <v>29</v>
      </c>
      <c r="B147" s="251">
        <v>3039103151.6599998</v>
      </c>
      <c r="C147" s="114">
        <v>1.54</v>
      </c>
      <c r="D147" s="251">
        <v>3062613787.4499998</v>
      </c>
      <c r="E147" s="114">
        <v>1.55</v>
      </c>
      <c r="F147" s="26">
        <f>((D147-B147)/B147)</f>
        <v>7.7360440290281463E-3</v>
      </c>
      <c r="G147" s="26">
        <f>((E147-C147)/C147)</f>
        <v>6.4935064935064991E-3</v>
      </c>
      <c r="H147" s="251">
        <v>3113319444.3299999</v>
      </c>
      <c r="I147" s="114">
        <v>1.58</v>
      </c>
      <c r="J147" s="26">
        <f>((H147-D147)/D147)</f>
        <v>1.6556334033296038E-2</v>
      </c>
      <c r="K147" s="26">
        <f>((I147-E147)/E147)</f>
        <v>1.9354838709677438E-2</v>
      </c>
      <c r="L147" s="251">
        <v>3119123182.9099998</v>
      </c>
      <c r="M147" s="114">
        <v>1.58</v>
      </c>
      <c r="N147" s="26">
        <f>((L147-H147)/H147)</f>
        <v>1.8641641771035525E-3</v>
      </c>
      <c r="O147" s="26">
        <f>((M147-I147)/I147)</f>
        <v>0</v>
      </c>
      <c r="P147" s="251">
        <v>3165043104.8699999</v>
      </c>
      <c r="Q147" s="114">
        <v>1.6</v>
      </c>
      <c r="R147" s="26">
        <f>((P147-L147)/L147)</f>
        <v>1.4722061062416535E-2</v>
      </c>
      <c r="S147" s="26">
        <f>((Q147-M147)/M147)</f>
        <v>1.2658227848101276E-2</v>
      </c>
      <c r="T147" s="251">
        <v>3140676063.8699999</v>
      </c>
      <c r="U147" s="114">
        <v>1.59</v>
      </c>
      <c r="V147" s="26">
        <f>((T147-P147)/P147)</f>
        <v>-7.698802257228925E-3</v>
      </c>
      <c r="W147" s="26">
        <f>((U147-Q147)/Q147)</f>
        <v>-6.2500000000000056E-3</v>
      </c>
      <c r="X147" s="251">
        <v>3119370068.6100001</v>
      </c>
      <c r="Y147" s="114">
        <v>1.58</v>
      </c>
      <c r="Z147" s="26">
        <f>((X147-T147)/T147)</f>
        <v>-6.7838881905401306E-3</v>
      </c>
      <c r="AA147" s="26">
        <f>((Y147-U147)/U147)</f>
        <v>-6.2893081761006345E-3</v>
      </c>
      <c r="AB147" s="251">
        <v>3151782583.1999998</v>
      </c>
      <c r="AC147" s="114">
        <v>1.6</v>
      </c>
      <c r="AD147" s="26">
        <f>((AB147-X147)/X147)</f>
        <v>1.0390724369693904E-2</v>
      </c>
      <c r="AE147" s="26">
        <f>((AC147-Y147)/Y147)</f>
        <v>1.2658227848101276E-2</v>
      </c>
      <c r="AF147" s="251">
        <v>3178629397.4499998</v>
      </c>
      <c r="AG147" s="114">
        <v>1.61</v>
      </c>
      <c r="AH147" s="26">
        <f>((AF147-AB147)/AB147)</f>
        <v>8.517977855801993E-3</v>
      </c>
      <c r="AI147" s="26">
        <f>((AG147-AC147)/AC147)</f>
        <v>6.2500000000000056E-3</v>
      </c>
      <c r="AJ147" s="27">
        <f t="shared" si="135"/>
        <v>5.66307688494639E-3</v>
      </c>
      <c r="AK147" s="27">
        <f t="shared" si="136"/>
        <v>5.6094365904107322E-3</v>
      </c>
      <c r="AL147" s="28">
        <f t="shared" si="137"/>
        <v>3.7881240682520786E-2</v>
      </c>
      <c r="AM147" s="28">
        <f t="shared" si="138"/>
        <v>3.8709677419354875E-2</v>
      </c>
      <c r="AN147" s="29">
        <f t="shared" si="139"/>
        <v>9.1294268343315426E-3</v>
      </c>
      <c r="AO147" s="87">
        <f t="shared" si="140"/>
        <v>9.2827877509706006E-3</v>
      </c>
    </row>
    <row r="148" spans="1:41">
      <c r="A148" s="235" t="s">
        <v>73</v>
      </c>
      <c r="B148" s="251">
        <v>296796708.31999999</v>
      </c>
      <c r="C148" s="114">
        <v>257.83999999999997</v>
      </c>
      <c r="D148" s="251">
        <v>301139306.50999999</v>
      </c>
      <c r="E148" s="114">
        <v>260.16000000000003</v>
      </c>
      <c r="F148" s="26">
        <f>((D148-B148)/B148)</f>
        <v>1.4631557791125835E-2</v>
      </c>
      <c r="G148" s="26">
        <f>((E148-C148)/C148)</f>
        <v>8.9978281104562911E-3</v>
      </c>
      <c r="H148" s="251">
        <v>306644841.04000002</v>
      </c>
      <c r="I148" s="114">
        <v>264.25</v>
      </c>
      <c r="J148" s="26">
        <f>((H148-D148)/D148)</f>
        <v>1.8282351094599494E-2</v>
      </c>
      <c r="K148" s="26">
        <f>((I148-E148)/E148)</f>
        <v>1.5721094710947011E-2</v>
      </c>
      <c r="L148" s="251">
        <v>317160303.83999997</v>
      </c>
      <c r="M148" s="114">
        <v>274.45999999999998</v>
      </c>
      <c r="N148" s="26">
        <f>((L148-H148)/H148)</f>
        <v>3.4291993187742141E-2</v>
      </c>
      <c r="O148" s="26">
        <f>((M148-I148)/I148)</f>
        <v>3.8637653736991406E-2</v>
      </c>
      <c r="P148" s="251">
        <v>351308490.45999998</v>
      </c>
      <c r="Q148" s="114">
        <v>293.77999999999997</v>
      </c>
      <c r="R148" s="26">
        <f>((P148-L148)/L148)</f>
        <v>0.10766853924199472</v>
      </c>
      <c r="S148" s="26">
        <f>((Q148-M148)/M148)</f>
        <v>7.0392771259928572E-2</v>
      </c>
      <c r="T148" s="251">
        <v>344356991.48000002</v>
      </c>
      <c r="U148" s="114">
        <v>289.94</v>
      </c>
      <c r="V148" s="26">
        <f>((T148-P148)/P148)</f>
        <v>-1.978744940350782E-2</v>
      </c>
      <c r="W148" s="26">
        <f>((U148-Q148)/Q148)</f>
        <v>-1.3071005514330367E-2</v>
      </c>
      <c r="X148" s="251">
        <v>357056426.89999998</v>
      </c>
      <c r="Y148" s="114">
        <v>279.77</v>
      </c>
      <c r="Z148" s="26">
        <f>((X148-T148)/T148)</f>
        <v>3.6878691980143895E-2</v>
      </c>
      <c r="AA148" s="26">
        <f>((Y148-U148)/U148)</f>
        <v>-3.5076222666758694E-2</v>
      </c>
      <c r="AB148" s="251">
        <v>346063219.26999998</v>
      </c>
      <c r="AC148" s="114" t="s">
        <v>264</v>
      </c>
      <c r="AD148" s="26">
        <f>((AB148-X148)/X148)</f>
        <v>-3.078843230870856E-2</v>
      </c>
      <c r="AE148" s="26" t="e">
        <f>((AC148-Y148)/Y148)</f>
        <v>#VALUE!</v>
      </c>
      <c r="AF148" s="251">
        <v>349321472.39999998</v>
      </c>
      <c r="AG148" s="114">
        <v>280.07</v>
      </c>
      <c r="AH148" s="26">
        <f>((AF148-AB148)/AB148)</f>
        <v>9.4151962663732037E-3</v>
      </c>
      <c r="AI148" s="26" t="e">
        <f>((AG148-AC148)/AC148)</f>
        <v>#VALUE!</v>
      </c>
      <c r="AJ148" s="27">
        <f t="shared" si="135"/>
        <v>2.1324055981220367E-2</v>
      </c>
      <c r="AK148" s="27" t="e">
        <f t="shared" si="136"/>
        <v>#VALUE!</v>
      </c>
      <c r="AL148" s="28">
        <f t="shared" si="137"/>
        <v>0.15999959104773986</v>
      </c>
      <c r="AM148" s="28">
        <f t="shared" si="138"/>
        <v>7.6529827798277855E-2</v>
      </c>
      <c r="AN148" s="29">
        <f t="shared" si="139"/>
        <v>4.2202257280755523E-2</v>
      </c>
      <c r="AO148" s="87" t="e">
        <f t="shared" si="140"/>
        <v>#VALUE!</v>
      </c>
    </row>
    <row r="149" spans="1:41" ht="8.25" customHeight="1">
      <c r="A149" s="237"/>
      <c r="B149" s="100"/>
      <c r="C149" s="100"/>
      <c r="D149" s="100"/>
      <c r="E149" s="100"/>
      <c r="F149" s="26"/>
      <c r="G149" s="26"/>
      <c r="H149" s="100"/>
      <c r="I149" s="100"/>
      <c r="J149" s="26"/>
      <c r="K149" s="26"/>
      <c r="L149" s="100"/>
      <c r="M149" s="100"/>
      <c r="N149" s="26"/>
      <c r="O149" s="26"/>
      <c r="P149" s="100"/>
      <c r="Q149" s="100"/>
      <c r="R149" s="26"/>
      <c r="S149" s="26"/>
      <c r="T149" s="100"/>
      <c r="U149" s="100"/>
      <c r="V149" s="26"/>
      <c r="W149" s="26"/>
      <c r="X149" s="100"/>
      <c r="Y149" s="100"/>
      <c r="Z149" s="26"/>
      <c r="AA149" s="26"/>
      <c r="AB149" s="100"/>
      <c r="AC149" s="100"/>
      <c r="AD149" s="26"/>
      <c r="AE149" s="26"/>
      <c r="AF149" s="100"/>
      <c r="AG149" s="100"/>
      <c r="AH149" s="26"/>
      <c r="AI149" s="26"/>
      <c r="AJ149" s="27"/>
      <c r="AK149" s="27"/>
      <c r="AL149" s="28"/>
      <c r="AM149" s="28"/>
      <c r="AN149" s="29"/>
      <c r="AO149" s="87"/>
    </row>
    <row r="150" spans="1:41">
      <c r="A150" s="241" t="s">
        <v>222</v>
      </c>
      <c r="B150" s="100"/>
      <c r="C150" s="100"/>
      <c r="D150" s="100"/>
      <c r="E150" s="100"/>
      <c r="F150" s="26"/>
      <c r="G150" s="26"/>
      <c r="H150" s="100"/>
      <c r="I150" s="100"/>
      <c r="J150" s="26"/>
      <c r="K150" s="26"/>
      <c r="L150" s="100"/>
      <c r="M150" s="100"/>
      <c r="N150" s="26"/>
      <c r="O150" s="26"/>
      <c r="P150" s="100"/>
      <c r="Q150" s="100"/>
      <c r="R150" s="26"/>
      <c r="S150" s="26"/>
      <c r="T150" s="100"/>
      <c r="U150" s="100"/>
      <c r="V150" s="26"/>
      <c r="W150" s="26"/>
      <c r="X150" s="100"/>
      <c r="Y150" s="100"/>
      <c r="Z150" s="26"/>
      <c r="AA150" s="26"/>
      <c r="AB150" s="100"/>
      <c r="AC150" s="100"/>
      <c r="AD150" s="26"/>
      <c r="AE150" s="26"/>
      <c r="AF150" s="100"/>
      <c r="AG150" s="100"/>
      <c r="AH150" s="26"/>
      <c r="AI150" s="26"/>
      <c r="AJ150" s="27"/>
      <c r="AK150" s="27"/>
      <c r="AL150" s="28"/>
      <c r="AM150" s="28"/>
      <c r="AN150" s="29"/>
      <c r="AO150" s="87"/>
    </row>
    <row r="151" spans="1:41">
      <c r="A151" s="235" t="s">
        <v>144</v>
      </c>
      <c r="B151" s="80">
        <v>7184891772.2600002</v>
      </c>
      <c r="C151" s="81">
        <v>118.02</v>
      </c>
      <c r="D151" s="80">
        <v>7143846126.04</v>
      </c>
      <c r="E151" s="81">
        <v>118.11</v>
      </c>
      <c r="F151" s="26">
        <f>((D151-B151)/B151)</f>
        <v>-5.7127716771563008E-3</v>
      </c>
      <c r="G151" s="26">
        <f>((E151-C151)/C151)</f>
        <v>7.625826131164499E-4</v>
      </c>
      <c r="H151" s="80">
        <v>7135616631.8699999</v>
      </c>
      <c r="I151" s="81">
        <v>118.17</v>
      </c>
      <c r="J151" s="26">
        <f t="shared" ref="J151:J155" si="154">((H151-D151)/D151)</f>
        <v>-1.1519696847896521E-3</v>
      </c>
      <c r="K151" s="26">
        <f t="shared" ref="K151:K155" si="155">((I151-E151)/E151)</f>
        <v>5.0800101600205125E-4</v>
      </c>
      <c r="L151" s="80">
        <v>7095147744.2399998</v>
      </c>
      <c r="M151" s="81">
        <v>118.24</v>
      </c>
      <c r="N151" s="26">
        <f t="shared" ref="N151:N155" si="156">((L151-H151)/H151)</f>
        <v>-5.6713931980668375E-3</v>
      </c>
      <c r="O151" s="26">
        <f t="shared" ref="O151:O155" si="157">((M151-I151)/I151)</f>
        <v>5.9236692900053458E-4</v>
      </c>
      <c r="P151" s="80">
        <v>7085868931.2799997</v>
      </c>
      <c r="Q151" s="81">
        <v>118.32</v>
      </c>
      <c r="R151" s="26">
        <f t="shared" ref="R151:R155" si="158">((P151-L151)/L151)</f>
        <v>-1.3077688153192845E-3</v>
      </c>
      <c r="S151" s="26">
        <f t="shared" ref="S151:S155" si="159">((Q151-M151)/M151)</f>
        <v>6.765899864681859E-4</v>
      </c>
      <c r="T151" s="80">
        <v>7046877775.5500002</v>
      </c>
      <c r="U151" s="81">
        <v>118.37</v>
      </c>
      <c r="V151" s="26">
        <f t="shared" ref="V151:V155" si="160">((T151-P151)/P151)</f>
        <v>-5.5026639792723538E-3</v>
      </c>
      <c r="W151" s="26">
        <f t="shared" ref="W151:W155" si="161">((U151-Q151)/Q151)</f>
        <v>4.2258282623403796E-4</v>
      </c>
      <c r="X151" s="80">
        <v>7028888185.9799995</v>
      </c>
      <c r="Y151" s="81">
        <v>118.45</v>
      </c>
      <c r="Z151" s="26">
        <f t="shared" ref="Z151:AA155" si="162">((X151-T151)/T151)</f>
        <v>-2.5528454079929864E-3</v>
      </c>
      <c r="AA151" s="26">
        <f t="shared" si="162"/>
        <v>6.7584692067245323E-4</v>
      </c>
      <c r="AB151" s="80">
        <v>7011861066.9099998</v>
      </c>
      <c r="AC151" s="81">
        <v>118.53</v>
      </c>
      <c r="AD151" s="26">
        <f t="shared" ref="AD151:AD155" si="163">((AB151-X151)/X151)</f>
        <v>-2.4224484185084096E-3</v>
      </c>
      <c r="AE151" s="26">
        <f t="shared" ref="AE151:AE155" si="164">((AC151-Y151)/Y151)</f>
        <v>6.7539046010973655E-4</v>
      </c>
      <c r="AF151" s="80">
        <v>6998595982.1800003</v>
      </c>
      <c r="AG151" s="81">
        <v>118.57</v>
      </c>
      <c r="AH151" s="26">
        <f t="shared" ref="AH151:AH155" si="165">((AF151-AB151)/AB151)</f>
        <v>-1.8918065551240628E-3</v>
      </c>
      <c r="AI151" s="26">
        <f t="shared" ref="AI151:AI155" si="166">((AG151-AC151)/AC151)</f>
        <v>3.3746730785448446E-4</v>
      </c>
      <c r="AJ151" s="27">
        <f t="shared" si="135"/>
        <v>-3.2767084670287361E-3</v>
      </c>
      <c r="AK151" s="27">
        <f t="shared" si="136"/>
        <v>5.8135350743224168E-4</v>
      </c>
      <c r="AL151" s="28">
        <f t="shared" si="137"/>
        <v>-2.033220499116702E-2</v>
      </c>
      <c r="AM151" s="28">
        <f t="shared" si="138"/>
        <v>3.8946744560155256E-3</v>
      </c>
      <c r="AN151" s="29">
        <f t="shared" si="139"/>
        <v>2.0066577178570934E-3</v>
      </c>
      <c r="AO151" s="87">
        <f t="shared" si="140"/>
        <v>1.4632469780164392E-4</v>
      </c>
    </row>
    <row r="152" spans="1:41">
      <c r="A152" s="235" t="s">
        <v>206</v>
      </c>
      <c r="B152" s="80">
        <v>5714045889.96</v>
      </c>
      <c r="C152" s="80">
        <v>118.43</v>
      </c>
      <c r="D152" s="80">
        <v>5740300078.1700001</v>
      </c>
      <c r="E152" s="80">
        <v>118.88</v>
      </c>
      <c r="F152" s="26">
        <f>((D152-B152)/B152)</f>
        <v>4.5946757718783081E-3</v>
      </c>
      <c r="G152" s="26">
        <f>((E152-C152)/C152)</f>
        <v>3.7997129105799931E-3</v>
      </c>
      <c r="H152" s="80">
        <v>5732876018.0799999</v>
      </c>
      <c r="I152" s="80">
        <v>119.08</v>
      </c>
      <c r="J152" s="26">
        <f t="shared" si="154"/>
        <v>-1.2933226467085556E-3</v>
      </c>
      <c r="K152" s="26">
        <f t="shared" si="155"/>
        <v>1.6823687752355555E-3</v>
      </c>
      <c r="L152" s="80">
        <v>5754261520.9899998</v>
      </c>
      <c r="M152" s="80">
        <v>119.28</v>
      </c>
      <c r="N152" s="26">
        <f t="shared" si="156"/>
        <v>3.7303271242140131E-3</v>
      </c>
      <c r="O152" s="26">
        <f t="shared" si="157"/>
        <v>1.6795431642593454E-3</v>
      </c>
      <c r="P152" s="80">
        <v>5758282820.4300003</v>
      </c>
      <c r="Q152" s="80">
        <v>119.48</v>
      </c>
      <c r="R152" s="26">
        <f t="shared" si="158"/>
        <v>6.9883849132193845E-4</v>
      </c>
      <c r="S152" s="26">
        <f t="shared" si="159"/>
        <v>1.6767270288397286E-3</v>
      </c>
      <c r="T152" s="80">
        <v>5763865854.2700005</v>
      </c>
      <c r="U152" s="80">
        <v>119.68</v>
      </c>
      <c r="V152" s="26">
        <f t="shared" si="160"/>
        <v>9.695657566856431E-4</v>
      </c>
      <c r="W152" s="26">
        <f t="shared" si="161"/>
        <v>1.6739203213927253E-3</v>
      </c>
      <c r="X152" s="80">
        <v>5740152810.1999998</v>
      </c>
      <c r="Y152" s="80">
        <v>119.88</v>
      </c>
      <c r="Z152" s="26">
        <f t="shared" si="162"/>
        <v>-4.1140867378850424E-3</v>
      </c>
      <c r="AA152" s="26">
        <f t="shared" si="162"/>
        <v>1.6711229946523114E-3</v>
      </c>
      <c r="AB152" s="80">
        <v>5752233400.21</v>
      </c>
      <c r="AC152" s="80">
        <v>120.08</v>
      </c>
      <c r="AD152" s="26">
        <f t="shared" si="163"/>
        <v>2.1045763779203842E-3</v>
      </c>
      <c r="AE152" s="26">
        <f t="shared" si="164"/>
        <v>1.6683350016683588E-3</v>
      </c>
      <c r="AF152" s="80">
        <v>5750113702.0600004</v>
      </c>
      <c r="AG152" s="80">
        <v>120.28</v>
      </c>
      <c r="AH152" s="26">
        <f t="shared" si="165"/>
        <v>-3.6850002468992888E-4</v>
      </c>
      <c r="AI152" s="26">
        <f t="shared" si="166"/>
        <v>1.6655562958028218E-3</v>
      </c>
      <c r="AJ152" s="27">
        <f t="shared" si="135"/>
        <v>7.9025926409209506E-4</v>
      </c>
      <c r="AK152" s="27">
        <f t="shared" si="136"/>
        <v>1.9396608115538549E-3</v>
      </c>
      <c r="AL152" s="28">
        <f t="shared" si="137"/>
        <v>1.7096011979096594E-3</v>
      </c>
      <c r="AM152" s="28">
        <f t="shared" si="138"/>
        <v>1.177658142664877E-2</v>
      </c>
      <c r="AN152" s="29">
        <f t="shared" si="139"/>
        <v>2.7934149201798448E-3</v>
      </c>
      <c r="AO152" s="87">
        <f t="shared" si="140"/>
        <v>7.5159543785709626E-4</v>
      </c>
    </row>
    <row r="153" spans="1:41">
      <c r="A153" s="235" t="s">
        <v>180</v>
      </c>
      <c r="B153" s="80">
        <v>1825797276.4400001</v>
      </c>
      <c r="C153" s="81">
        <v>1.0963000000000001</v>
      </c>
      <c r="D153" s="80">
        <v>1839686581.75</v>
      </c>
      <c r="E153" s="81">
        <v>1.0981000000000001</v>
      </c>
      <c r="F153" s="26">
        <f>((D153-B153)/B153)</f>
        <v>7.6072549177429874E-3</v>
      </c>
      <c r="G153" s="26">
        <f>((E153-C153)/C153)</f>
        <v>1.6418863449785858E-3</v>
      </c>
      <c r="H153" s="80">
        <v>1869838998.2</v>
      </c>
      <c r="I153" s="81">
        <v>1.0993999999999999</v>
      </c>
      <c r="J153" s="26">
        <f t="shared" si="154"/>
        <v>1.6389974656072989E-2</v>
      </c>
      <c r="K153" s="26">
        <f t="shared" si="155"/>
        <v>1.1838630361532254E-3</v>
      </c>
      <c r="L153" s="80">
        <v>1872656811.6700001</v>
      </c>
      <c r="M153" s="81">
        <v>1.1008</v>
      </c>
      <c r="N153" s="26">
        <f t="shared" si="156"/>
        <v>1.506981869943132E-3</v>
      </c>
      <c r="O153" s="26">
        <f t="shared" si="157"/>
        <v>1.2734218664726832E-3</v>
      </c>
      <c r="P153" s="80">
        <v>1875117249.1300001</v>
      </c>
      <c r="Q153" s="81">
        <v>1.1022000000000001</v>
      </c>
      <c r="R153" s="26">
        <f t="shared" si="158"/>
        <v>1.3138752624971717E-3</v>
      </c>
      <c r="S153" s="26">
        <f t="shared" si="159"/>
        <v>1.271802325581457E-3</v>
      </c>
      <c r="T153" s="80">
        <v>1870202064.02</v>
      </c>
      <c r="U153" s="81">
        <v>1.1035999999999999</v>
      </c>
      <c r="V153" s="26">
        <f t="shared" si="160"/>
        <v>-2.6212681432484482E-3</v>
      </c>
      <c r="W153" s="26">
        <f t="shared" si="161"/>
        <v>1.2701868989292739E-3</v>
      </c>
      <c r="X153" s="80">
        <v>1869328309.3699999</v>
      </c>
      <c r="Y153" s="81">
        <v>1.105</v>
      </c>
      <c r="Z153" s="26">
        <f t="shared" si="162"/>
        <v>-4.671979925644823E-4</v>
      </c>
      <c r="AA153" s="26">
        <f t="shared" si="162"/>
        <v>1.2685755708590684E-3</v>
      </c>
      <c r="AB153" s="80">
        <v>1804854778.9400001</v>
      </c>
      <c r="AC153" s="81">
        <v>1.1066</v>
      </c>
      <c r="AD153" s="26">
        <f t="shared" si="163"/>
        <v>-3.4490212397055423E-2</v>
      </c>
      <c r="AE153" s="26">
        <f t="shared" si="164"/>
        <v>1.447963800905019E-3</v>
      </c>
      <c r="AF153" s="80">
        <v>1739298895.6099999</v>
      </c>
      <c r="AG153" s="81">
        <v>1.0608</v>
      </c>
      <c r="AH153" s="26">
        <f t="shared" si="165"/>
        <v>-3.6321971216155935E-2</v>
      </c>
      <c r="AI153" s="26">
        <f t="shared" si="166"/>
        <v>-4.1388035423820767E-2</v>
      </c>
      <c r="AJ153" s="27">
        <f t="shared" si="135"/>
        <v>-5.8853203803460007E-3</v>
      </c>
      <c r="AK153" s="27">
        <f t="shared" si="136"/>
        <v>-4.0037919474926811E-3</v>
      </c>
      <c r="AL153" s="28">
        <f t="shared" si="137"/>
        <v>-5.4567819940560973E-2</v>
      </c>
      <c r="AM153" s="28">
        <f t="shared" si="138"/>
        <v>-3.396776249886177E-2</v>
      </c>
      <c r="AN153" s="29">
        <f t="shared" si="139"/>
        <v>1.9158558535852372E-2</v>
      </c>
      <c r="AO153" s="87">
        <f t="shared" si="140"/>
        <v>1.5106206583210711E-2</v>
      </c>
    </row>
    <row r="154" spans="1:41" s="355" customFormat="1">
      <c r="A154" s="235" t="s">
        <v>193</v>
      </c>
      <c r="B154" s="80">
        <v>312258574.93000001</v>
      </c>
      <c r="C154" s="81">
        <v>101.05751280629715</v>
      </c>
      <c r="D154" s="80">
        <v>313072054.56999999</v>
      </c>
      <c r="E154" s="81">
        <v>101.3</v>
      </c>
      <c r="F154" s="26">
        <f>((D154-B154)/B154)</f>
        <v>2.6051474813216769E-3</v>
      </c>
      <c r="G154" s="26">
        <f>((E154-C154)/C154)</f>
        <v>2.3994969495007477E-3</v>
      </c>
      <c r="H154" s="80">
        <v>312744743.67000002</v>
      </c>
      <c r="I154" s="81">
        <v>101.18</v>
      </c>
      <c r="J154" s="26">
        <f t="shared" ref="J154" si="167">((H154-D154)/D154)</f>
        <v>-1.0454810489218943E-3</v>
      </c>
      <c r="K154" s="26">
        <f t="shared" ref="K154" si="168">((I154-E154)/E154)</f>
        <v>-1.184600197433271E-3</v>
      </c>
      <c r="L154" s="80">
        <v>313134854.19</v>
      </c>
      <c r="M154" s="81">
        <v>101.32</v>
      </c>
      <c r="N154" s="26">
        <f t="shared" ref="N154" si="169">((L154-H154)/H154)</f>
        <v>1.2473767438010573E-3</v>
      </c>
      <c r="O154" s="26">
        <f t="shared" ref="O154" si="170">((M154-I154)/I154)</f>
        <v>1.383672662581403E-3</v>
      </c>
      <c r="P154" s="80">
        <v>313646626.19999999</v>
      </c>
      <c r="Q154" s="81">
        <v>101.49</v>
      </c>
      <c r="R154" s="26">
        <f t="shared" ref="R154" si="171">((P154-L154)/L154)</f>
        <v>1.6343501949784994E-3</v>
      </c>
      <c r="S154" s="26">
        <f t="shared" ref="S154" si="172">((Q154-M154)/M154)</f>
        <v>1.6778523489933055E-3</v>
      </c>
      <c r="T154" s="80">
        <v>314284910.06999999</v>
      </c>
      <c r="U154" s="81">
        <v>101.72</v>
      </c>
      <c r="V154" s="26">
        <f t="shared" ref="V154" si="173">((T154-P154)/P154)</f>
        <v>2.035041402272239E-3</v>
      </c>
      <c r="W154" s="26">
        <f t="shared" ref="W154" si="174">((U154-Q154)/Q154)</f>
        <v>2.2662331264164349E-3</v>
      </c>
      <c r="X154" s="80">
        <v>316347617.25</v>
      </c>
      <c r="Y154" s="81">
        <v>101.93</v>
      </c>
      <c r="Z154" s="26">
        <f t="shared" ref="Z154" si="175">((X154-T154)/T154)</f>
        <v>6.5631760033931785E-3</v>
      </c>
      <c r="AA154" s="26">
        <f t="shared" ref="AA154" si="176">((Y154-U154)/U154)</f>
        <v>2.0644907589462049E-3</v>
      </c>
      <c r="AB154" s="80">
        <v>316858166.69</v>
      </c>
      <c r="AC154" s="81">
        <v>102.09</v>
      </c>
      <c r="AD154" s="26">
        <f t="shared" ref="AD154" si="177">((AB154-X154)/X154)</f>
        <v>1.6138874205476495E-3</v>
      </c>
      <c r="AE154" s="26">
        <f t="shared" ref="AE154" si="178">((AC154-Y154)/Y154)</f>
        <v>1.56970469930341E-3</v>
      </c>
      <c r="AF154" s="80">
        <v>317412525.42000002</v>
      </c>
      <c r="AG154" s="81">
        <v>102.25</v>
      </c>
      <c r="AH154" s="26">
        <f t="shared" ref="AH154" si="179">((AF154-AB154)/AB154)</f>
        <v>1.7495484992260878E-3</v>
      </c>
      <c r="AI154" s="26">
        <f t="shared" ref="AI154" si="180">((AG154-AC154)/AC154)</f>
        <v>1.5672445881084983E-3</v>
      </c>
      <c r="AJ154" s="27">
        <f t="shared" si="135"/>
        <v>2.0503808370773121E-3</v>
      </c>
      <c r="AK154" s="27">
        <f t="shared" si="136"/>
        <v>1.4680118670520918E-3</v>
      </c>
      <c r="AL154" s="28">
        <f t="shared" si="137"/>
        <v>1.3864127400197372E-2</v>
      </c>
      <c r="AM154" s="28">
        <f t="shared" si="138"/>
        <v>9.3780848963475119E-3</v>
      </c>
      <c r="AN154" s="29">
        <f t="shared" si="139"/>
        <v>2.1164865098718629E-3</v>
      </c>
      <c r="AO154" s="87">
        <f t="shared" si="140"/>
        <v>1.1318943770250024E-3</v>
      </c>
    </row>
    <row r="155" spans="1:41">
      <c r="A155" s="235" t="s">
        <v>273</v>
      </c>
      <c r="B155" s="80">
        <v>312258574.93000001</v>
      </c>
      <c r="C155" s="81">
        <v>101.05751280629715</v>
      </c>
      <c r="D155" s="80">
        <v>313072054.56999999</v>
      </c>
      <c r="E155" s="81">
        <v>101.3</v>
      </c>
      <c r="F155" s="26">
        <f>((D155-B155)/B155)</f>
        <v>2.6051474813216769E-3</v>
      </c>
      <c r="G155" s="26">
        <f>((E155-C155)/C155)</f>
        <v>2.3994969495007477E-3</v>
      </c>
      <c r="H155" s="80">
        <v>312744743.67000002</v>
      </c>
      <c r="I155" s="81">
        <v>101.18</v>
      </c>
      <c r="J155" s="26">
        <f t="shared" si="154"/>
        <v>-1.0454810489218943E-3</v>
      </c>
      <c r="K155" s="26">
        <f t="shared" si="155"/>
        <v>-1.184600197433271E-3</v>
      </c>
      <c r="L155" s="80">
        <v>313134854.19</v>
      </c>
      <c r="M155" s="81">
        <v>101.32</v>
      </c>
      <c r="N155" s="26">
        <f t="shared" si="156"/>
        <v>1.2473767438010573E-3</v>
      </c>
      <c r="O155" s="26">
        <f t="shared" si="157"/>
        <v>1.383672662581403E-3</v>
      </c>
      <c r="P155" s="80">
        <v>313646626.19999999</v>
      </c>
      <c r="Q155" s="81">
        <v>101.49</v>
      </c>
      <c r="R155" s="26">
        <f t="shared" si="158"/>
        <v>1.6343501949784994E-3</v>
      </c>
      <c r="S155" s="26">
        <f t="shared" si="159"/>
        <v>1.6778523489933055E-3</v>
      </c>
      <c r="T155" s="80">
        <v>314284910.06999999</v>
      </c>
      <c r="U155" s="81">
        <v>101.72</v>
      </c>
      <c r="V155" s="26">
        <f t="shared" si="160"/>
        <v>2.035041402272239E-3</v>
      </c>
      <c r="W155" s="26">
        <f t="shared" si="161"/>
        <v>2.2662331264164349E-3</v>
      </c>
      <c r="X155" s="80">
        <v>316347617.25</v>
      </c>
      <c r="Y155" s="81">
        <v>101.93</v>
      </c>
      <c r="Z155" s="26">
        <f t="shared" si="162"/>
        <v>6.5631760033931785E-3</v>
      </c>
      <c r="AA155" s="26">
        <f t="shared" si="162"/>
        <v>2.0644907589462049E-3</v>
      </c>
      <c r="AB155" s="80">
        <v>316858166.69</v>
      </c>
      <c r="AC155" s="81">
        <v>102.09</v>
      </c>
      <c r="AD155" s="26">
        <f t="shared" si="163"/>
        <v>1.6138874205476495E-3</v>
      </c>
      <c r="AE155" s="26">
        <f t="shared" si="164"/>
        <v>1.56970469930341E-3</v>
      </c>
      <c r="AF155" s="80">
        <v>468236515.32999998</v>
      </c>
      <c r="AG155" s="80">
        <v>1012.03</v>
      </c>
      <c r="AH155" s="26">
        <f t="shared" si="165"/>
        <v>0.47774797860300017</v>
      </c>
      <c r="AI155" s="26">
        <f t="shared" si="166"/>
        <v>8.9131158781467317</v>
      </c>
      <c r="AJ155" s="27">
        <f t="shared" si="135"/>
        <v>6.1550184600049074E-2</v>
      </c>
      <c r="AK155" s="27">
        <f t="shared" si="136"/>
        <v>1.11541159106188</v>
      </c>
      <c r="AL155" s="28">
        <f t="shared" si="137"/>
        <v>0.49561900685487936</v>
      </c>
      <c r="AM155" s="28">
        <f t="shared" si="138"/>
        <v>8.9904244817374135</v>
      </c>
      <c r="AN155" s="29">
        <f t="shared" si="139"/>
        <v>0.16818257827370753</v>
      </c>
      <c r="AO155" s="87">
        <f t="shared" si="140"/>
        <v>3.1507485339650221</v>
      </c>
    </row>
    <row r="156" spans="1:41">
      <c r="A156" s="237" t="s">
        <v>47</v>
      </c>
      <c r="B156" s="84">
        <f>SUM(B147:B155)</f>
        <v>18685151948.5</v>
      </c>
      <c r="C156" s="100"/>
      <c r="D156" s="84">
        <f>SUM(D147:D155)</f>
        <v>18713729989.059998</v>
      </c>
      <c r="E156" s="100"/>
      <c r="F156" s="26">
        <f>((D156-B156)/B156)</f>
        <v>1.5294518684549278E-3</v>
      </c>
      <c r="G156" s="26"/>
      <c r="H156" s="84">
        <f>SUM(H147:H155)</f>
        <v>18783785420.859997</v>
      </c>
      <c r="I156" s="100"/>
      <c r="J156" s="26">
        <f>((H156-D156)/D156)</f>
        <v>3.7435311849082719E-3</v>
      </c>
      <c r="K156" s="26"/>
      <c r="L156" s="84">
        <f>SUM(L147:L155)</f>
        <v>18784619272.029999</v>
      </c>
      <c r="M156" s="100"/>
      <c r="N156" s="26">
        <f>((L156-H156)/H156)</f>
        <v>4.4392072807431306E-5</v>
      </c>
      <c r="O156" s="26"/>
      <c r="P156" s="84">
        <f>SUM(P147:P155)</f>
        <v>18862913848.570004</v>
      </c>
      <c r="Q156" s="100"/>
      <c r="R156" s="26">
        <f>((P156-L156)/L156)</f>
        <v>4.168015087566034E-3</v>
      </c>
      <c r="S156" s="26"/>
      <c r="T156" s="84">
        <f>SUM(T147:T155)</f>
        <v>18794548569.329998</v>
      </c>
      <c r="U156" s="100"/>
      <c r="V156" s="26">
        <f>((T156-P156)/P156)</f>
        <v>-3.6243222965887775E-3</v>
      </c>
      <c r="W156" s="26"/>
      <c r="X156" s="84">
        <f>SUM(X147:X155)</f>
        <v>18747491035.559998</v>
      </c>
      <c r="Y156" s="100"/>
      <c r="Z156" s="26">
        <f>((X156-T156)/T156)</f>
        <v>-2.503786329126925E-3</v>
      </c>
      <c r="AA156" s="26"/>
      <c r="AB156" s="84">
        <f>SUM(AB147:AB155)</f>
        <v>18700511381.909996</v>
      </c>
      <c r="AC156" s="100"/>
      <c r="AD156" s="26">
        <f>((AB156-X156)/X156)</f>
        <v>-2.5059168483340588E-3</v>
      </c>
      <c r="AE156" s="26"/>
      <c r="AF156" s="84">
        <f>SUM(AF147:AF155)</f>
        <v>18801608490.450001</v>
      </c>
      <c r="AG156" s="100"/>
      <c r="AH156" s="26">
        <f>((AF156-AB156)/AB156)</f>
        <v>5.4061146497737687E-3</v>
      </c>
      <c r="AI156" s="26"/>
      <c r="AJ156" s="27">
        <f t="shared" si="135"/>
        <v>7.8218492368258398E-4</v>
      </c>
      <c r="AK156" s="27"/>
      <c r="AL156" s="28">
        <f t="shared" si="137"/>
        <v>4.6959372311867684E-3</v>
      </c>
      <c r="AM156" s="28"/>
      <c r="AN156" s="29">
        <f t="shared" si="139"/>
        <v>3.4588068976507138E-3</v>
      </c>
      <c r="AO156" s="87"/>
    </row>
    <row r="157" spans="1:41">
      <c r="A157" s="237" t="s">
        <v>33</v>
      </c>
      <c r="B157" s="14">
        <f>SUM(B20,B52,B84,B106,B113,B137,B143,B156)</f>
        <v>1416321356208.2419</v>
      </c>
      <c r="C157" s="100"/>
      <c r="D157" s="14">
        <f>SUM(D20,D52,D84,D106,D113,D137,D143,D156)</f>
        <v>1411232810895.9766</v>
      </c>
      <c r="E157" s="100"/>
      <c r="F157" s="26">
        <f>((D157-B157)/B157)</f>
        <v>-3.5927900754729645E-3</v>
      </c>
      <c r="G157" s="26"/>
      <c r="H157" s="14">
        <f>SUM(H20,H52,H84,H106,H113,H137,H143,H156)</f>
        <v>1406376911539.2073</v>
      </c>
      <c r="I157" s="100"/>
      <c r="J157" s="26">
        <f>((H157-D157)/D157)</f>
        <v>-3.4408917644752949E-3</v>
      </c>
      <c r="K157" s="26"/>
      <c r="L157" s="14">
        <f>SUM(L20,L52,L84,L106,L113,L137,L143,L156)</f>
        <v>1416354545970.5381</v>
      </c>
      <c r="M157" s="100"/>
      <c r="N157" s="26">
        <f>((L157-H157)/H157)</f>
        <v>7.0945664348334636E-3</v>
      </c>
      <c r="O157" s="26"/>
      <c r="P157" s="14">
        <f>SUM(P20,P52,P84,P106,P113,P137,P143,P156)</f>
        <v>1438460797173.0381</v>
      </c>
      <c r="Q157" s="100"/>
      <c r="R157" s="26">
        <f>((P157-L157)/L157)</f>
        <v>1.5607851343006764E-2</v>
      </c>
      <c r="S157" s="26"/>
      <c r="T157" s="14">
        <f>SUM(T20,T52,T84,T106,T113,T137,T143,T156)</f>
        <v>1435809863650.9155</v>
      </c>
      <c r="U157" s="100"/>
      <c r="V157" s="26">
        <f>((T157-P157)/P157)</f>
        <v>-1.8428959116107684E-3</v>
      </c>
      <c r="W157" s="26"/>
      <c r="X157" s="14">
        <f>SUM(X20,X52,X84,X106,X113,X137,X143,X156)</f>
        <v>1434179563662.8245</v>
      </c>
      <c r="Y157" s="100"/>
      <c r="Z157" s="26">
        <f>((X157-T157)/T157)</f>
        <v>-1.1354567407314E-3</v>
      </c>
      <c r="AA157" s="26"/>
      <c r="AB157" s="14">
        <f>SUM(AB20,AB52,AB84,AB106,AB113,AB137,AB143,AB156)</f>
        <v>1434569219726.7607</v>
      </c>
      <c r="AC157" s="100"/>
      <c r="AD157" s="26">
        <f>((AB157-X157)/X157)</f>
        <v>2.716926623477445E-4</v>
      </c>
      <c r="AE157" s="26"/>
      <c r="AF157" s="14">
        <f>SUM(AF20,AF52,AF84,AF106,AF113,AF137,AF143,AF156)</f>
        <v>1408549280490.374</v>
      </c>
      <c r="AG157" s="100"/>
      <c r="AH157" s="26">
        <f>((AF157-AB157)/AB157)</f>
        <v>-1.8137806721757684E-2</v>
      </c>
      <c r="AI157" s="26"/>
      <c r="AJ157" s="27">
        <f t="shared" si="135"/>
        <v>-6.4696634673251738E-4</v>
      </c>
      <c r="AK157" s="27"/>
      <c r="AL157" s="28">
        <f t="shared" si="137"/>
        <v>-1.9015504634552782E-3</v>
      </c>
      <c r="AM157" s="28"/>
      <c r="AN157" s="29">
        <f t="shared" si="139"/>
        <v>9.6293941836159361E-3</v>
      </c>
      <c r="AO157" s="87"/>
    </row>
    <row r="158" spans="1:41" s="134" customFormat="1" ht="6" customHeight="1">
      <c r="A158" s="237"/>
      <c r="B158" s="100"/>
      <c r="C158" s="100"/>
      <c r="D158" s="100"/>
      <c r="E158" s="100"/>
      <c r="F158" s="26"/>
      <c r="G158" s="26"/>
      <c r="H158" s="100"/>
      <c r="I158" s="100"/>
      <c r="J158" s="26"/>
      <c r="K158" s="26"/>
      <c r="L158" s="100"/>
      <c r="M158" s="100"/>
      <c r="N158" s="26"/>
      <c r="O158" s="26"/>
      <c r="P158" s="100"/>
      <c r="Q158" s="100"/>
      <c r="R158" s="26"/>
      <c r="S158" s="26"/>
      <c r="T158" s="100"/>
      <c r="U158" s="100"/>
      <c r="V158" s="26"/>
      <c r="W158" s="26"/>
      <c r="X158" s="100"/>
      <c r="Y158" s="100"/>
      <c r="Z158" s="26"/>
      <c r="AA158" s="26"/>
      <c r="AB158" s="100"/>
      <c r="AC158" s="100"/>
      <c r="AD158" s="26"/>
      <c r="AE158" s="26"/>
      <c r="AF158" s="100"/>
      <c r="AG158" s="100"/>
      <c r="AH158" s="26"/>
      <c r="AI158" s="26"/>
      <c r="AJ158" s="27"/>
      <c r="AK158" s="27"/>
      <c r="AL158" s="28"/>
      <c r="AM158" s="28"/>
      <c r="AN158" s="29"/>
      <c r="AO158" s="87"/>
    </row>
    <row r="159" spans="1:41" s="134" customFormat="1">
      <c r="A159" s="241" t="s">
        <v>223</v>
      </c>
      <c r="B159" s="100"/>
      <c r="C159" s="100"/>
      <c r="D159" s="100"/>
      <c r="E159" s="100"/>
      <c r="F159" s="26"/>
      <c r="G159" s="26"/>
      <c r="H159" s="100"/>
      <c r="I159" s="100"/>
      <c r="J159" s="26"/>
      <c r="K159" s="26"/>
      <c r="L159" s="100"/>
      <c r="M159" s="100"/>
      <c r="N159" s="26"/>
      <c r="O159" s="26"/>
      <c r="P159" s="100"/>
      <c r="Q159" s="100"/>
      <c r="R159" s="26"/>
      <c r="S159" s="26"/>
      <c r="T159" s="100"/>
      <c r="U159" s="100"/>
      <c r="V159" s="26"/>
      <c r="W159" s="26"/>
      <c r="X159" s="100"/>
      <c r="Y159" s="100"/>
      <c r="Z159" s="26"/>
      <c r="AA159" s="26"/>
      <c r="AB159" s="100"/>
      <c r="AC159" s="100"/>
      <c r="AD159" s="26"/>
      <c r="AE159" s="26"/>
      <c r="AF159" s="100"/>
      <c r="AG159" s="100"/>
      <c r="AH159" s="26"/>
      <c r="AI159" s="26"/>
      <c r="AJ159" s="27"/>
      <c r="AK159" s="27"/>
      <c r="AL159" s="28"/>
      <c r="AM159" s="28"/>
      <c r="AN159" s="29"/>
      <c r="AO159" s="87"/>
    </row>
    <row r="160" spans="1:41" s="134" customFormat="1">
      <c r="A160" s="242" t="s">
        <v>130</v>
      </c>
      <c r="B160" s="80">
        <v>78055229066</v>
      </c>
      <c r="C160" s="81">
        <v>107.55</v>
      </c>
      <c r="D160" s="80">
        <v>78055229066</v>
      </c>
      <c r="E160" s="81">
        <v>107.55</v>
      </c>
      <c r="F160" s="26">
        <f>((D160-B160)/B160)</f>
        <v>0</v>
      </c>
      <c r="G160" s="26">
        <f>((E160-C160)/C160)</f>
        <v>0</v>
      </c>
      <c r="H160" s="80">
        <v>78055229066</v>
      </c>
      <c r="I160" s="81">
        <v>107.55</v>
      </c>
      <c r="J160" s="26">
        <f>((H160-D160)/D160)</f>
        <v>0</v>
      </c>
      <c r="K160" s="26">
        <f>((I160-E160)/E160)</f>
        <v>0</v>
      </c>
      <c r="L160" s="80">
        <v>78055229066</v>
      </c>
      <c r="M160" s="81">
        <v>107.55</v>
      </c>
      <c r="N160" s="26">
        <f>((L160-H160)/H160)</f>
        <v>0</v>
      </c>
      <c r="O160" s="26">
        <f>((M160-I160)/I160)</f>
        <v>0</v>
      </c>
      <c r="P160" s="80">
        <v>78055229066</v>
      </c>
      <c r="Q160" s="81">
        <v>107.55</v>
      </c>
      <c r="R160" s="26">
        <f>((P160-L160)/L160)</f>
        <v>0</v>
      </c>
      <c r="S160" s="26">
        <f>((Q160-M160)/M160)</f>
        <v>0</v>
      </c>
      <c r="T160" s="80">
        <v>78055229066</v>
      </c>
      <c r="U160" s="81">
        <v>107.55</v>
      </c>
      <c r="V160" s="26">
        <f>((T160-P160)/P160)</f>
        <v>0</v>
      </c>
      <c r="W160" s="26">
        <f>((U160-Q160)/Q160)</f>
        <v>0</v>
      </c>
      <c r="X160" s="80">
        <v>78055229066</v>
      </c>
      <c r="Y160" s="81">
        <v>107.55</v>
      </c>
      <c r="Z160" s="26">
        <f>((X160-T160)/T160)</f>
        <v>0</v>
      </c>
      <c r="AA160" s="26">
        <f>((Y160-U160)/U160)</f>
        <v>0</v>
      </c>
      <c r="AB160" s="80">
        <v>78055229066</v>
      </c>
      <c r="AC160" s="81">
        <v>107.55</v>
      </c>
      <c r="AD160" s="26">
        <f>((AB160-X160)/X160)</f>
        <v>0</v>
      </c>
      <c r="AE160" s="26">
        <f>((AC160-Y160)/Y160)</f>
        <v>0</v>
      </c>
      <c r="AF160" s="80">
        <v>78055229066</v>
      </c>
      <c r="AG160" s="81">
        <v>107.55</v>
      </c>
      <c r="AH160" s="26">
        <f>((AF160-AB160)/AB160)</f>
        <v>0</v>
      </c>
      <c r="AI160" s="26">
        <f>((AG160-AC160)/AC160)</f>
        <v>0</v>
      </c>
      <c r="AJ160" s="27">
        <f t="shared" si="135"/>
        <v>0</v>
      </c>
      <c r="AK160" s="27">
        <f t="shared" si="136"/>
        <v>0</v>
      </c>
      <c r="AL160" s="28">
        <f t="shared" si="137"/>
        <v>0</v>
      </c>
      <c r="AM160" s="28">
        <f t="shared" si="138"/>
        <v>0</v>
      </c>
      <c r="AN160" s="29">
        <f t="shared" si="139"/>
        <v>0</v>
      </c>
      <c r="AO160" s="87">
        <f t="shared" si="140"/>
        <v>0</v>
      </c>
    </row>
    <row r="161" spans="1:41" s="134" customFormat="1">
      <c r="A161" s="242" t="s">
        <v>224</v>
      </c>
      <c r="B161" s="80">
        <v>6875713257.9700003</v>
      </c>
      <c r="C161" s="82">
        <v>101.94</v>
      </c>
      <c r="D161" s="80">
        <v>6893361829.0699997</v>
      </c>
      <c r="E161" s="82">
        <v>102.2</v>
      </c>
      <c r="F161" s="26">
        <f>((D161-B161)/B161)</f>
        <v>2.5667985906105148E-3</v>
      </c>
      <c r="G161" s="26">
        <f>((E161-C161)/C161)</f>
        <v>2.5505199136747611E-3</v>
      </c>
      <c r="H161" s="80">
        <v>6910839741.6700001</v>
      </c>
      <c r="I161" s="82">
        <v>102.46</v>
      </c>
      <c r="J161" s="26">
        <f>((H161-D161)/D161)</f>
        <v>2.5354700701034245E-3</v>
      </c>
      <c r="K161" s="26">
        <f>((I161-E161)/E161)</f>
        <v>2.5440313111545097E-3</v>
      </c>
      <c r="L161" s="80">
        <v>6924067259.79</v>
      </c>
      <c r="M161" s="82">
        <v>102.46</v>
      </c>
      <c r="N161" s="26">
        <f>((L161-H161)/H161)</f>
        <v>1.9140247226747968E-3</v>
      </c>
      <c r="O161" s="26">
        <f>((M161-I161)/I161)</f>
        <v>0</v>
      </c>
      <c r="P161" s="80">
        <v>6939495010.9700003</v>
      </c>
      <c r="Q161" s="82">
        <v>102.88</v>
      </c>
      <c r="R161" s="26">
        <f>((P161-L161)/L161)</f>
        <v>2.2281342166610052E-3</v>
      </c>
      <c r="S161" s="26">
        <f>((Q161-M161)/M161)</f>
        <v>4.0991606480577959E-3</v>
      </c>
      <c r="T161" s="80">
        <v>6954917897.9499998</v>
      </c>
      <c r="U161" s="82">
        <v>103.11</v>
      </c>
      <c r="V161" s="26">
        <f>((T161-P161)/P161)</f>
        <v>2.2224797273604113E-3</v>
      </c>
      <c r="W161" s="26">
        <f>((U161-Q161)/Q161)</f>
        <v>2.2356143079316094E-3</v>
      </c>
      <c r="X161" s="80">
        <v>6970335922.2399998</v>
      </c>
      <c r="Y161" s="82">
        <v>103.34</v>
      </c>
      <c r="Z161" s="26">
        <f>((X161-T161)/T161)</f>
        <v>2.216852091747123E-3</v>
      </c>
      <c r="AA161" s="26">
        <f>((Y161-U161)/U161)</f>
        <v>2.2306274852100087E-3</v>
      </c>
      <c r="AB161" s="80">
        <v>6985758961.5600004</v>
      </c>
      <c r="AC161" s="82">
        <v>103.57</v>
      </c>
      <c r="AD161" s="26">
        <f>((AB161-X161)/X161)</f>
        <v>2.2126680108473557E-3</v>
      </c>
      <c r="AE161" s="26">
        <f>((AC161-Y161)/Y161)</f>
        <v>2.2256628604605164E-3</v>
      </c>
      <c r="AF161" s="80">
        <v>7001468026.6599998</v>
      </c>
      <c r="AG161" s="82">
        <v>103.8</v>
      </c>
      <c r="AH161" s="26">
        <f>((AF161-AB161)/AB161)</f>
        <v>2.2487270440392369E-3</v>
      </c>
      <c r="AI161" s="26">
        <f>((AG161-AC161)/AC161)</f>
        <v>2.2207202857970842E-3</v>
      </c>
      <c r="AJ161" s="27">
        <f t="shared" si="135"/>
        <v>2.2681443092554834E-3</v>
      </c>
      <c r="AK161" s="27">
        <f t="shared" si="136"/>
        <v>2.2632921015357855E-3</v>
      </c>
      <c r="AL161" s="28">
        <f t="shared" si="137"/>
        <v>1.5682652422814285E-2</v>
      </c>
      <c r="AM161" s="28">
        <f t="shared" si="138"/>
        <v>1.5655577299412859E-2</v>
      </c>
      <c r="AN161" s="29">
        <f t="shared" si="139"/>
        <v>2.0557575134389145E-4</v>
      </c>
      <c r="AO161" s="87">
        <f t="shared" si="140"/>
        <v>1.1122230078004201E-3</v>
      </c>
    </row>
    <row r="162" spans="1:41" s="134" customFormat="1">
      <c r="A162" s="237" t="s">
        <v>47</v>
      </c>
      <c r="B162" s="85">
        <f>SUM(B160:B161)</f>
        <v>84930942323.970001</v>
      </c>
      <c r="C162" s="100"/>
      <c r="D162" s="85">
        <f>SUM(D160:D161)</f>
        <v>84948590895.070007</v>
      </c>
      <c r="E162" s="100"/>
      <c r="F162" s="26"/>
      <c r="G162" s="26"/>
      <c r="H162" s="85">
        <f>SUM(H160:H161)</f>
        <v>84966068807.669998</v>
      </c>
      <c r="I162" s="100"/>
      <c r="J162" s="26"/>
      <c r="K162" s="26"/>
      <c r="L162" s="85">
        <f>SUM(L160:L161)</f>
        <v>84979296325.789993</v>
      </c>
      <c r="M162" s="100"/>
      <c r="N162" s="26"/>
      <c r="O162" s="26"/>
      <c r="P162" s="85">
        <f>SUM(P160:P161)</f>
        <v>84994724076.970001</v>
      </c>
      <c r="Q162" s="100"/>
      <c r="R162" s="26"/>
      <c r="S162" s="26"/>
      <c r="T162" s="85">
        <f>SUM(T160:T161)</f>
        <v>85010146963.949997</v>
      </c>
      <c r="U162" s="100"/>
      <c r="V162" s="26"/>
      <c r="W162" s="26"/>
      <c r="X162" s="85">
        <f>SUM(X160:X161)</f>
        <v>85025564988.240005</v>
      </c>
      <c r="Y162" s="100"/>
      <c r="Z162" s="26"/>
      <c r="AA162" s="26"/>
      <c r="AB162" s="85">
        <f>SUM(AB160:AB161)</f>
        <v>85040988027.559998</v>
      </c>
      <c r="AC162" s="100"/>
      <c r="AD162" s="26"/>
      <c r="AE162" s="26"/>
      <c r="AF162" s="85">
        <f>SUM(AF160:AF161)</f>
        <v>85056697092.660004</v>
      </c>
      <c r="AG162" s="100"/>
      <c r="AH162" s="26"/>
      <c r="AI162" s="26"/>
      <c r="AJ162" s="27"/>
      <c r="AK162" s="27"/>
      <c r="AL162" s="28"/>
      <c r="AM162" s="28"/>
      <c r="AN162" s="29"/>
      <c r="AO162" s="87"/>
    </row>
    <row r="163" spans="1:41" ht="6" customHeight="1">
      <c r="A163" s="236"/>
      <c r="B163" s="100"/>
      <c r="C163" s="100"/>
      <c r="D163" s="100"/>
      <c r="E163" s="100"/>
      <c r="F163" s="26"/>
      <c r="G163" s="26"/>
      <c r="H163" s="100"/>
      <c r="I163" s="100"/>
      <c r="J163" s="26"/>
      <c r="K163" s="26"/>
      <c r="L163" s="100"/>
      <c r="M163" s="100"/>
      <c r="N163" s="26"/>
      <c r="O163" s="26"/>
      <c r="P163" s="100"/>
      <c r="Q163" s="100"/>
      <c r="R163" s="26"/>
      <c r="S163" s="26"/>
      <c r="T163" s="100"/>
      <c r="U163" s="100"/>
      <c r="V163" s="26"/>
      <c r="W163" s="26"/>
      <c r="X163" s="100"/>
      <c r="Y163" s="100"/>
      <c r="Z163" s="26"/>
      <c r="AA163" s="26"/>
      <c r="AB163" s="100"/>
      <c r="AC163" s="100"/>
      <c r="AD163" s="26"/>
      <c r="AE163" s="26"/>
      <c r="AF163" s="100"/>
      <c r="AG163" s="100"/>
      <c r="AH163" s="26"/>
      <c r="AI163" s="26"/>
      <c r="AJ163" s="27"/>
      <c r="AK163" s="27"/>
      <c r="AL163" s="28"/>
      <c r="AM163" s="28"/>
      <c r="AN163" s="29"/>
      <c r="AO163" s="87"/>
    </row>
    <row r="164" spans="1:41" ht="25.5">
      <c r="A164" s="232" t="s">
        <v>51</v>
      </c>
      <c r="B164" s="90" t="s">
        <v>81</v>
      </c>
      <c r="C164" s="91" t="s">
        <v>82</v>
      </c>
      <c r="D164" s="90" t="s">
        <v>81</v>
      </c>
      <c r="E164" s="91" t="s">
        <v>82</v>
      </c>
      <c r="F164" s="356" t="s">
        <v>80</v>
      </c>
      <c r="G164" s="356" t="s">
        <v>4</v>
      </c>
      <c r="H164" s="90" t="s">
        <v>81</v>
      </c>
      <c r="I164" s="91" t="s">
        <v>82</v>
      </c>
      <c r="J164" s="358" t="s">
        <v>80</v>
      </c>
      <c r="K164" s="358" t="s">
        <v>4</v>
      </c>
      <c r="L164" s="90" t="s">
        <v>81</v>
      </c>
      <c r="M164" s="91" t="s">
        <v>82</v>
      </c>
      <c r="N164" s="360" t="s">
        <v>80</v>
      </c>
      <c r="O164" s="360" t="s">
        <v>4</v>
      </c>
      <c r="P164" s="90" t="s">
        <v>81</v>
      </c>
      <c r="Q164" s="91" t="s">
        <v>82</v>
      </c>
      <c r="R164" s="361" t="s">
        <v>80</v>
      </c>
      <c r="S164" s="361" t="s">
        <v>4</v>
      </c>
      <c r="T164" s="90" t="s">
        <v>81</v>
      </c>
      <c r="U164" s="91" t="s">
        <v>82</v>
      </c>
      <c r="V164" s="363" t="s">
        <v>80</v>
      </c>
      <c r="W164" s="363" t="s">
        <v>4</v>
      </c>
      <c r="X164" s="90" t="s">
        <v>81</v>
      </c>
      <c r="Y164" s="91" t="s">
        <v>82</v>
      </c>
      <c r="Z164" s="372" t="s">
        <v>80</v>
      </c>
      <c r="AA164" s="372" t="s">
        <v>4</v>
      </c>
      <c r="AB164" s="90" t="s">
        <v>81</v>
      </c>
      <c r="AC164" s="91" t="s">
        <v>82</v>
      </c>
      <c r="AD164" s="372" t="s">
        <v>80</v>
      </c>
      <c r="AE164" s="372" t="s">
        <v>4</v>
      </c>
      <c r="AF164" s="90" t="s">
        <v>81</v>
      </c>
      <c r="AG164" s="91" t="s">
        <v>82</v>
      </c>
      <c r="AH164" s="375" t="s">
        <v>80</v>
      </c>
      <c r="AI164" s="375" t="s">
        <v>4</v>
      </c>
      <c r="AJ164" s="23" t="s">
        <v>86</v>
      </c>
      <c r="AK164" s="23" t="s">
        <v>86</v>
      </c>
      <c r="AL164" s="24" t="s">
        <v>86</v>
      </c>
      <c r="AM164" s="24" t="s">
        <v>86</v>
      </c>
      <c r="AN164" s="18" t="s">
        <v>86</v>
      </c>
      <c r="AO164" s="19" t="s">
        <v>86</v>
      </c>
    </row>
    <row r="165" spans="1:41">
      <c r="A165" s="236" t="s">
        <v>35</v>
      </c>
      <c r="B165" s="83">
        <v>2802555000</v>
      </c>
      <c r="C165" s="82">
        <v>18.670000000000002</v>
      </c>
      <c r="D165" s="83">
        <v>2802555000</v>
      </c>
      <c r="E165" s="82">
        <v>18.91</v>
      </c>
      <c r="F165" s="26">
        <f>((D165-B165)/B165)</f>
        <v>0</v>
      </c>
      <c r="G165" s="26">
        <f>((E165-C165)/C165)</f>
        <v>1.2854847348687649E-2</v>
      </c>
      <c r="H165" s="83">
        <v>2804074000</v>
      </c>
      <c r="I165" s="82">
        <v>19.3</v>
      </c>
      <c r="J165" s="26">
        <f t="shared" ref="J165:J176" si="181">((H165-D165)/D165)</f>
        <v>5.4200542005420054E-4</v>
      </c>
      <c r="K165" s="26">
        <f t="shared" ref="K165:K176" si="182">((I165-E165)/E165)</f>
        <v>2.0624008461131705E-2</v>
      </c>
      <c r="L165" s="83">
        <v>3009547360.1399999</v>
      </c>
      <c r="M165" s="82">
        <v>19.93</v>
      </c>
      <c r="N165" s="26">
        <f t="shared" ref="N165:N176" si="183">((L165-H165)/H165)</f>
        <v>7.3276725271872234E-2</v>
      </c>
      <c r="O165" s="26">
        <f t="shared" ref="O165:O176" si="184">((M165-I165)/I165)</f>
        <v>3.2642487046632071E-2</v>
      </c>
      <c r="P165" s="83">
        <v>3085089000</v>
      </c>
      <c r="Q165" s="82">
        <v>21.05</v>
      </c>
      <c r="R165" s="26">
        <f t="shared" ref="R165:R176" si="185">((P165-L165)/L165)</f>
        <v>2.5100664924072185E-2</v>
      </c>
      <c r="S165" s="26">
        <f t="shared" ref="S165:S176" si="186">((Q165-M165)/M165)</f>
        <v>5.6196688409433065E-2</v>
      </c>
      <c r="T165" s="83">
        <v>2837492000</v>
      </c>
      <c r="U165" s="82">
        <v>20.74</v>
      </c>
      <c r="V165" s="26">
        <f t="shared" ref="V165:V176" si="187">((T165-P165)/P165)</f>
        <v>-8.0256031511570652E-2</v>
      </c>
      <c r="W165" s="26">
        <f t="shared" ref="W165:W176" si="188">((U165-Q165)/Q165)</f>
        <v>-1.4726840855106995E-2</v>
      </c>
      <c r="X165" s="83">
        <v>3036918138.79</v>
      </c>
      <c r="Y165" s="82">
        <v>20.28</v>
      </c>
      <c r="Z165" s="26">
        <f t="shared" ref="Z165:AA176" si="189">((X165-T165)/T165)</f>
        <v>7.0282537815084575E-2</v>
      </c>
      <c r="AA165" s="26">
        <f t="shared" si="189"/>
        <v>-2.2179363548698039E-2</v>
      </c>
      <c r="AB165" s="83">
        <v>2989069910.6599998</v>
      </c>
      <c r="AC165" s="82">
        <v>19.66</v>
      </c>
      <c r="AD165" s="26">
        <f t="shared" ref="AD165:AD176" si="190">((AB165-X165)/X165)</f>
        <v>-1.5755521203829451E-2</v>
      </c>
      <c r="AE165" s="26">
        <f t="shared" ref="AE165:AE176" si="191">((AC165-Y165)/Y165)</f>
        <v>-3.0571992110453697E-2</v>
      </c>
      <c r="AF165" s="83">
        <v>3012360568.8600001</v>
      </c>
      <c r="AG165" s="82">
        <v>19.82</v>
      </c>
      <c r="AH165" s="26">
        <f t="shared" ref="AH165:AH176" si="192">((AF165-AB165)/AB165)</f>
        <v>7.7919416059618381E-3</v>
      </c>
      <c r="AI165" s="26">
        <f t="shared" ref="AI165:AI176" si="193">((AG165-AC165)/AC165)</f>
        <v>8.1383519837233027E-3</v>
      </c>
      <c r="AJ165" s="27">
        <f t="shared" ref="AJ165" si="194">AVERAGE(F165,J165,N165,R165,V165,Z165,AD165,AH165)</f>
        <v>1.0122790290205616E-2</v>
      </c>
      <c r="AK165" s="27">
        <f t="shared" ref="AK165" si="195">AVERAGE(G165,K165,O165,S165,W165,AA165,AE165,AI165)</f>
        <v>7.8722733419186331E-3</v>
      </c>
      <c r="AL165" s="28">
        <f t="shared" ref="AL165" si="196">((AF165-D165)/D165)</f>
        <v>7.4862248505381743E-2</v>
      </c>
      <c r="AM165" s="28">
        <f t="shared" ref="AM165" si="197">((AG165-E165)/E165)</f>
        <v>4.8122686409307253E-2</v>
      </c>
      <c r="AN165" s="29">
        <f t="shared" ref="AN165" si="198">STDEV(F165,J165,N165,R165,V165,Z165,AD165,AH165)</f>
        <v>4.9091263505710254E-2</v>
      </c>
      <c r="AO165" s="87">
        <f t="shared" ref="AO165" si="199">STDEV(G165,K165,O165,S165,W165,AA165,AE165,AI165)</f>
        <v>2.9345475575315E-2</v>
      </c>
    </row>
    <row r="166" spans="1:41">
      <c r="A166" s="236" t="s">
        <v>67</v>
      </c>
      <c r="B166" s="83">
        <v>374046407.26999998</v>
      </c>
      <c r="C166" s="82">
        <v>4.4400000000000004</v>
      </c>
      <c r="D166" s="83">
        <v>376602533.06</v>
      </c>
      <c r="E166" s="82">
        <v>4.46</v>
      </c>
      <c r="F166" s="26">
        <f>((D166-B166)/B166)</f>
        <v>6.8337129840547271E-3</v>
      </c>
      <c r="G166" s="26">
        <f>((E166-C166)/C166)</f>
        <v>4.5045045045044082E-3</v>
      </c>
      <c r="H166" s="83">
        <v>369786197.62</v>
      </c>
      <c r="I166" s="82">
        <v>4.4000000000000004</v>
      </c>
      <c r="J166" s="26">
        <f t="shared" si="181"/>
        <v>-1.8099547511312212E-2</v>
      </c>
      <c r="K166" s="26">
        <f t="shared" si="182"/>
        <v>-1.345291479820619E-2</v>
      </c>
      <c r="L166" s="83">
        <v>359885485.06</v>
      </c>
      <c r="M166" s="82">
        <v>4.3099999999999996</v>
      </c>
      <c r="N166" s="26">
        <f t="shared" si="183"/>
        <v>-2.6774153886008966E-2</v>
      </c>
      <c r="O166" s="26">
        <f t="shared" si="184"/>
        <v>-2.0454545454545621E-2</v>
      </c>
      <c r="P166" s="83">
        <v>371490281.48000002</v>
      </c>
      <c r="Q166" s="82">
        <v>4.41</v>
      </c>
      <c r="R166" s="26">
        <f t="shared" si="185"/>
        <v>3.2245802906069605E-2</v>
      </c>
      <c r="S166" s="26">
        <f t="shared" si="186"/>
        <v>2.3201856148492007E-2</v>
      </c>
      <c r="T166" s="83">
        <v>371490281.48000002</v>
      </c>
      <c r="U166" s="82">
        <v>4.3600000000000003</v>
      </c>
      <c r="V166" s="26">
        <f t="shared" si="187"/>
        <v>0</v>
      </c>
      <c r="W166" s="26">
        <f t="shared" si="188"/>
        <v>-1.1337868480725584E-2</v>
      </c>
      <c r="X166" s="83">
        <v>357005568.67000002</v>
      </c>
      <c r="Y166" s="82">
        <v>4.32</v>
      </c>
      <c r="Z166" s="26">
        <f t="shared" si="189"/>
        <v>-3.8990825688073397E-2</v>
      </c>
      <c r="AA166" s="26">
        <f t="shared" si="189"/>
        <v>-9.174311926605512E-3</v>
      </c>
      <c r="AB166" s="83">
        <v>349326340.81999999</v>
      </c>
      <c r="AC166" s="82">
        <v>4.29</v>
      </c>
      <c r="AD166" s="26">
        <f t="shared" si="190"/>
        <v>-2.1510106631133136E-2</v>
      </c>
      <c r="AE166" s="26">
        <f t="shared" si="191"/>
        <v>-6.9444444444445013E-3</v>
      </c>
      <c r="AF166" s="83">
        <v>342233341.63999999</v>
      </c>
      <c r="AG166" s="82">
        <v>4.2</v>
      </c>
      <c r="AH166" s="26">
        <f t="shared" si="192"/>
        <v>-2.0304793401350944E-2</v>
      </c>
      <c r="AI166" s="26">
        <f t="shared" si="193"/>
        <v>-2.0979020979020945E-2</v>
      </c>
      <c r="AJ166" s="27">
        <f t="shared" ref="AJ166:AJ178" si="200">AVERAGE(F166,J166,N166,R166,V166,Z166,AD166,AH166)</f>
        <v>-1.082498890346929E-2</v>
      </c>
      <c r="AK166" s="27">
        <f t="shared" ref="AK166:AK178" si="201">AVERAGE(G166,K166,O166,S166,W166,AA166,AE166,AI166)</f>
        <v>-6.8295931788189927E-3</v>
      </c>
      <c r="AL166" s="28">
        <f t="shared" ref="AL166:AL178" si="202">((AF166-D166)/D166)</f>
        <v>-9.1261179633447514E-2</v>
      </c>
      <c r="AM166" s="28">
        <f t="shared" ref="AM166:AM178" si="203">((AG166-E166)/E166)</f>
        <v>-5.8295964125560491E-2</v>
      </c>
      <c r="AN166" s="29">
        <f t="shared" ref="AN166:AN178" si="204">STDEV(F166,J166,N166,R166,V166,Z166,AD166,AH166)</f>
        <v>2.2642409976292535E-2</v>
      </c>
      <c r="AO166" s="87">
        <f t="shared" ref="AO166:AO178" si="205">STDEV(G166,K166,O166,S166,W166,AA166,AE166,AI166)</f>
        <v>1.4569533686399856E-2</v>
      </c>
    </row>
    <row r="167" spans="1:41">
      <c r="A167" s="236" t="s">
        <v>56</v>
      </c>
      <c r="B167" s="83">
        <v>144328433.91999999</v>
      </c>
      <c r="C167" s="82">
        <v>5.68</v>
      </c>
      <c r="D167" s="83">
        <v>149464677.12</v>
      </c>
      <c r="E167" s="82">
        <v>5.86</v>
      </c>
      <c r="F167" s="26">
        <f>((D167-B167)/B167)</f>
        <v>3.5587188612099772E-2</v>
      </c>
      <c r="G167" s="26">
        <f>((E167-C167)/C167)</f>
        <v>3.1690140845070533E-2</v>
      </c>
      <c r="H167" s="83">
        <v>158709914.88</v>
      </c>
      <c r="I167" s="82">
        <v>6.23</v>
      </c>
      <c r="J167" s="26">
        <f t="shared" si="181"/>
        <v>6.1855670103092716E-2</v>
      </c>
      <c r="K167" s="26">
        <f t="shared" si="182"/>
        <v>6.3139931740614344E-2</v>
      </c>
      <c r="L167" s="83">
        <v>147642932.06999999</v>
      </c>
      <c r="M167" s="82">
        <v>6.58</v>
      </c>
      <c r="N167" s="26">
        <f t="shared" si="183"/>
        <v>-6.9730884918990155E-2</v>
      </c>
      <c r="O167" s="26">
        <f t="shared" si="184"/>
        <v>5.6179775280898812E-2</v>
      </c>
      <c r="P167" s="83">
        <v>179511699.84</v>
      </c>
      <c r="Q167" s="82">
        <v>7.04</v>
      </c>
      <c r="R167" s="26">
        <f t="shared" si="185"/>
        <v>0.21585027690245606</v>
      </c>
      <c r="S167" s="26">
        <f t="shared" si="186"/>
        <v>6.9908814589665649E-2</v>
      </c>
      <c r="T167" s="83">
        <v>179511699.84</v>
      </c>
      <c r="U167" s="82">
        <v>6.96</v>
      </c>
      <c r="V167" s="26">
        <f t="shared" si="187"/>
        <v>0</v>
      </c>
      <c r="W167" s="26">
        <f t="shared" si="188"/>
        <v>-1.1363636363636374E-2</v>
      </c>
      <c r="X167" s="83">
        <v>173348208</v>
      </c>
      <c r="Y167" s="82">
        <v>6.69</v>
      </c>
      <c r="Z167" s="26">
        <f t="shared" si="189"/>
        <v>-3.4334763948497875E-2</v>
      </c>
      <c r="AA167" s="26">
        <f t="shared" si="189"/>
        <v>-3.8793103448275801E-2</v>
      </c>
      <c r="AB167" s="83">
        <v>145508571.47999999</v>
      </c>
      <c r="AC167" s="82">
        <v>6.53</v>
      </c>
      <c r="AD167" s="26">
        <f t="shared" si="190"/>
        <v>-0.16059950570703338</v>
      </c>
      <c r="AE167" s="26">
        <f t="shared" si="191"/>
        <v>-2.3916292974588957E-2</v>
      </c>
      <c r="AF167" s="83">
        <v>145289600.15000001</v>
      </c>
      <c r="AG167" s="82">
        <v>6.52</v>
      </c>
      <c r="AH167" s="26">
        <f t="shared" si="192"/>
        <v>-1.504868941896531E-3</v>
      </c>
      <c r="AI167" s="26">
        <f t="shared" si="193"/>
        <v>-1.5313935681471171E-3</v>
      </c>
      <c r="AJ167" s="27">
        <f t="shared" si="200"/>
        <v>5.8903890126538244E-3</v>
      </c>
      <c r="AK167" s="27">
        <f t="shared" si="201"/>
        <v>1.8164279512700141E-2</v>
      </c>
      <c r="AL167" s="28">
        <f t="shared" si="202"/>
        <v>-2.7933536207006116E-2</v>
      </c>
      <c r="AM167" s="28">
        <f t="shared" si="203"/>
        <v>0.11262798634812274</v>
      </c>
      <c r="AN167" s="29">
        <f t="shared" si="204"/>
        <v>0.1090491885639424</v>
      </c>
      <c r="AO167" s="87">
        <f t="shared" si="205"/>
        <v>4.2431740908480495E-2</v>
      </c>
    </row>
    <row r="168" spans="1:41">
      <c r="A168" s="236" t="s">
        <v>57</v>
      </c>
      <c r="B168" s="83">
        <v>221688574.38</v>
      </c>
      <c r="C168" s="82">
        <v>21.49</v>
      </c>
      <c r="D168" s="83">
        <v>228951875.25</v>
      </c>
      <c r="E168" s="82">
        <v>21.84</v>
      </c>
      <c r="F168" s="26">
        <f>((D168-B168)/B168)</f>
        <v>3.2763532763532784E-2</v>
      </c>
      <c r="G168" s="26">
        <f>((E168-C168)/C168)</f>
        <v>1.6286644951140131E-2</v>
      </c>
      <c r="H168" s="83">
        <v>228951875.25</v>
      </c>
      <c r="I168" s="82">
        <v>21.95</v>
      </c>
      <c r="J168" s="26">
        <f t="shared" si="181"/>
        <v>0</v>
      </c>
      <c r="K168" s="26">
        <f t="shared" si="182"/>
        <v>5.0366300366300109E-3</v>
      </c>
      <c r="L168" s="83">
        <v>228026586.02000001</v>
      </c>
      <c r="M168" s="82">
        <v>22.66</v>
      </c>
      <c r="N168" s="26">
        <f t="shared" si="183"/>
        <v>-4.0414136332783289E-3</v>
      </c>
      <c r="O168" s="26">
        <f t="shared" si="184"/>
        <v>3.2346241457858811E-2</v>
      </c>
      <c r="P168" s="83">
        <v>243057416.06999999</v>
      </c>
      <c r="Q168" s="82">
        <v>23.18</v>
      </c>
      <c r="R168" s="26">
        <f t="shared" si="185"/>
        <v>6.5917006926032917E-2</v>
      </c>
      <c r="S168" s="26">
        <f t="shared" si="186"/>
        <v>2.29479258605472E-2</v>
      </c>
      <c r="T168" s="83">
        <v>241478437.62</v>
      </c>
      <c r="U168" s="82">
        <v>23.04</v>
      </c>
      <c r="V168" s="26">
        <f t="shared" si="187"/>
        <v>-6.4963187527067503E-3</v>
      </c>
      <c r="W168" s="26">
        <f t="shared" si="188"/>
        <v>-6.0396893874029578E-3</v>
      </c>
      <c r="X168" s="83">
        <v>238846806.87</v>
      </c>
      <c r="Y168" s="82">
        <v>22.89</v>
      </c>
      <c r="Z168" s="26">
        <f t="shared" si="189"/>
        <v>-1.0897994768962511E-2</v>
      </c>
      <c r="AA168" s="26">
        <f t="shared" si="189"/>
        <v>-6.5104166666666054E-3</v>
      </c>
      <c r="AB168" s="83">
        <v>228284834.94</v>
      </c>
      <c r="AC168" s="82">
        <v>22.04</v>
      </c>
      <c r="AD168" s="26">
        <f t="shared" si="190"/>
        <v>-4.422069555130665E-2</v>
      </c>
      <c r="AE168" s="26">
        <f t="shared" si="191"/>
        <v>-3.7134119702927106E-2</v>
      </c>
      <c r="AF168" s="83">
        <v>228717891.66999999</v>
      </c>
      <c r="AG168" s="82">
        <v>22.09</v>
      </c>
      <c r="AH168" s="26">
        <f t="shared" si="192"/>
        <v>1.8970017439564454E-3</v>
      </c>
      <c r="AI168" s="26">
        <f t="shared" si="193"/>
        <v>2.268602540834878E-3</v>
      </c>
      <c r="AJ168" s="27">
        <f t="shared" si="200"/>
        <v>4.3651398409084883E-3</v>
      </c>
      <c r="AK168" s="27">
        <f t="shared" si="201"/>
        <v>3.6502273862517951E-3</v>
      </c>
      <c r="AL168" s="28">
        <f t="shared" si="202"/>
        <v>-1.0219771283572971E-3</v>
      </c>
      <c r="AM168" s="28">
        <f t="shared" si="203"/>
        <v>1.1446886446886446E-2</v>
      </c>
      <c r="AN168" s="29">
        <f t="shared" si="204"/>
        <v>3.2519083005702845E-2</v>
      </c>
      <c r="AO168" s="87">
        <f t="shared" si="205"/>
        <v>2.1447172909068713E-2</v>
      </c>
    </row>
    <row r="169" spans="1:41">
      <c r="A169" s="236" t="s">
        <v>101</v>
      </c>
      <c r="B169" s="83">
        <v>690095974.76999998</v>
      </c>
      <c r="C169" s="82">
        <v>169.15</v>
      </c>
      <c r="D169" s="83">
        <v>690095974.76999998</v>
      </c>
      <c r="E169" s="82">
        <v>168.67</v>
      </c>
      <c r="F169" s="26">
        <f>((D169-B169)/B169)</f>
        <v>0</v>
      </c>
      <c r="G169" s="26">
        <f>((E169-C169)/C169)</f>
        <v>-2.8377180017736814E-3</v>
      </c>
      <c r="H169" s="83">
        <v>706536051.29999995</v>
      </c>
      <c r="I169" s="82">
        <v>168.84</v>
      </c>
      <c r="J169" s="26">
        <f t="shared" si="181"/>
        <v>2.3822884252410303E-2</v>
      </c>
      <c r="K169" s="26">
        <f t="shared" si="182"/>
        <v>1.007885219659785E-3</v>
      </c>
      <c r="L169" s="83">
        <v>589340587.96000004</v>
      </c>
      <c r="M169" s="82">
        <v>168.41</v>
      </c>
      <c r="N169" s="26">
        <f t="shared" si="183"/>
        <v>-0.16587329567169948</v>
      </c>
      <c r="O169" s="26">
        <f t="shared" si="184"/>
        <v>-2.5467898602227362E-3</v>
      </c>
      <c r="P169" s="83">
        <v>690201585.53999996</v>
      </c>
      <c r="Q169" s="82">
        <v>154.4</v>
      </c>
      <c r="R169" s="26">
        <f t="shared" si="185"/>
        <v>0.17114211992275952</v>
      </c>
      <c r="S169" s="26">
        <f t="shared" si="186"/>
        <v>-8.3189834332878049E-2</v>
      </c>
      <c r="T169" s="83">
        <v>690201585.53999996</v>
      </c>
      <c r="U169" s="82">
        <v>154.79</v>
      </c>
      <c r="V169" s="26">
        <f t="shared" si="187"/>
        <v>0</v>
      </c>
      <c r="W169" s="26">
        <f t="shared" si="188"/>
        <v>2.525906735751207E-3</v>
      </c>
      <c r="X169" s="83">
        <v>690201585.53999996</v>
      </c>
      <c r="Y169" s="82">
        <v>153.80000000000001</v>
      </c>
      <c r="Z169" s="26">
        <f t="shared" si="189"/>
        <v>0</v>
      </c>
      <c r="AA169" s="26">
        <f t="shared" si="189"/>
        <v>-6.3957620001290827E-3</v>
      </c>
      <c r="AB169" s="83">
        <v>540863994.96000004</v>
      </c>
      <c r="AC169" s="82">
        <v>152.63999999999999</v>
      </c>
      <c r="AD169" s="26">
        <f t="shared" si="190"/>
        <v>-0.21636807812193182</v>
      </c>
      <c r="AE169" s="26">
        <f t="shared" si="191"/>
        <v>-7.5422626788038032E-3</v>
      </c>
      <c r="AF169" s="83">
        <v>541540276.19000006</v>
      </c>
      <c r="AG169" s="82">
        <v>154.83000000000001</v>
      </c>
      <c r="AH169" s="26">
        <f t="shared" si="192"/>
        <v>1.2503720645150986E-3</v>
      </c>
      <c r="AI169" s="26">
        <f t="shared" si="193"/>
        <v>1.4347484276729732E-2</v>
      </c>
      <c r="AJ169" s="27">
        <f t="shared" si="200"/>
        <v>-2.3253249694243298E-2</v>
      </c>
      <c r="AK169" s="27">
        <f t="shared" si="201"/>
        <v>-1.0578886330208329E-2</v>
      </c>
      <c r="AL169" s="28">
        <f t="shared" si="202"/>
        <v>-0.21526817140110346</v>
      </c>
      <c r="AM169" s="28">
        <f t="shared" si="203"/>
        <v>-8.2053714353471127E-2</v>
      </c>
      <c r="AN169" s="29">
        <f t="shared" si="204"/>
        <v>0.11944042443978174</v>
      </c>
      <c r="AO169" s="87">
        <f t="shared" si="205"/>
        <v>3.0120762822072395E-2</v>
      </c>
    </row>
    <row r="170" spans="1:41">
      <c r="A170" s="236" t="s">
        <v>37</v>
      </c>
      <c r="B170" s="83">
        <v>483080783</v>
      </c>
      <c r="C170" s="82">
        <v>8449.9</v>
      </c>
      <c r="D170" s="83">
        <v>500237500</v>
      </c>
      <c r="E170" s="82">
        <v>8750</v>
      </c>
      <c r="F170" s="26">
        <f>((D170-B170)/B170)</f>
        <v>3.5515213197789323E-2</v>
      </c>
      <c r="G170" s="26">
        <f>((E170-C170)/C170)</f>
        <v>3.5515213197789365E-2</v>
      </c>
      <c r="H170" s="83">
        <v>500236356.60000002</v>
      </c>
      <c r="I170" s="82">
        <v>8749.98</v>
      </c>
      <c r="J170" s="26">
        <f t="shared" si="181"/>
        <v>-2.2857142856666247E-6</v>
      </c>
      <c r="K170" s="26">
        <f t="shared" si="182"/>
        <v>-2.2857142857641779E-6</v>
      </c>
      <c r="L170" s="83">
        <v>500237500</v>
      </c>
      <c r="M170" s="82">
        <v>8750</v>
      </c>
      <c r="N170" s="26">
        <f t="shared" si="183"/>
        <v>2.285719510168362E-6</v>
      </c>
      <c r="O170" s="26">
        <f t="shared" si="184"/>
        <v>2.2857195102659156E-6</v>
      </c>
      <c r="P170" s="83">
        <v>500180330</v>
      </c>
      <c r="Q170" s="82">
        <v>8749</v>
      </c>
      <c r="R170" s="26">
        <f t="shared" si="185"/>
        <v>-1.1428571428571428E-4</v>
      </c>
      <c r="S170" s="26">
        <f t="shared" si="186"/>
        <v>-1.1428571428571428E-4</v>
      </c>
      <c r="T170" s="83">
        <v>500180330</v>
      </c>
      <c r="U170" s="82">
        <v>8749</v>
      </c>
      <c r="V170" s="26">
        <f t="shared" si="187"/>
        <v>0</v>
      </c>
      <c r="W170" s="26">
        <f t="shared" si="188"/>
        <v>0</v>
      </c>
      <c r="X170" s="83">
        <v>500237500</v>
      </c>
      <c r="Y170" s="82">
        <v>8750</v>
      </c>
      <c r="Z170" s="26">
        <f t="shared" si="189"/>
        <v>1.1429877700308607E-4</v>
      </c>
      <c r="AA170" s="26">
        <f t="shared" si="189"/>
        <v>1.1429877700308607E-4</v>
      </c>
      <c r="AB170" s="83">
        <v>499665800</v>
      </c>
      <c r="AC170" s="82">
        <v>8740</v>
      </c>
      <c r="AD170" s="26">
        <f t="shared" si="190"/>
        <v>-1.1428571428571429E-3</v>
      </c>
      <c r="AE170" s="26">
        <f t="shared" si="191"/>
        <v>-1.1428571428571429E-3</v>
      </c>
      <c r="AF170" s="83">
        <v>440210143.39999998</v>
      </c>
      <c r="AG170" s="82">
        <v>57170</v>
      </c>
      <c r="AH170" s="26">
        <f t="shared" si="192"/>
        <v>-0.11899084668192224</v>
      </c>
      <c r="AI170" s="26">
        <f t="shared" si="193"/>
        <v>5.5411899313501145</v>
      </c>
      <c r="AJ170" s="27">
        <f t="shared" si="200"/>
        <v>-1.0577309694881023E-2</v>
      </c>
      <c r="AK170" s="27">
        <f t="shared" si="201"/>
        <v>0.69694528755912355</v>
      </c>
      <c r="AL170" s="28">
        <f t="shared" si="202"/>
        <v>-0.11999771428571433</v>
      </c>
      <c r="AM170" s="28">
        <f t="shared" si="203"/>
        <v>5.5337142857142858</v>
      </c>
      <c r="AN170" s="29">
        <f t="shared" si="204"/>
        <v>4.5554438983714321E-2</v>
      </c>
      <c r="AO170" s="87">
        <f t="shared" si="205"/>
        <v>1.9574103390199638</v>
      </c>
    </row>
    <row r="171" spans="1:41">
      <c r="A171" s="236" t="s">
        <v>52</v>
      </c>
      <c r="B171" s="83">
        <v>481211044.82999998</v>
      </c>
      <c r="C171" s="82">
        <v>14.41</v>
      </c>
      <c r="D171" s="83">
        <v>484807913.77999997</v>
      </c>
      <c r="E171" s="82">
        <v>14.52</v>
      </c>
      <c r="F171" s="26">
        <f>((D171-B171)/B171)</f>
        <v>7.4746184416250739E-3</v>
      </c>
      <c r="G171" s="26">
        <f>((E171-C171)/C171)</f>
        <v>7.6335877862595027E-3</v>
      </c>
      <c r="H171" s="83">
        <v>496392603.89999998</v>
      </c>
      <c r="I171" s="82">
        <v>14.86</v>
      </c>
      <c r="J171" s="26">
        <f t="shared" si="181"/>
        <v>2.3895422889604476E-2</v>
      </c>
      <c r="K171" s="26">
        <f t="shared" si="182"/>
        <v>2.3415977961432497E-2</v>
      </c>
      <c r="L171" s="83">
        <v>512951433.57999998</v>
      </c>
      <c r="M171" s="82">
        <v>15.36</v>
      </c>
      <c r="N171" s="26">
        <f t="shared" si="183"/>
        <v>3.3358332799285302E-2</v>
      </c>
      <c r="O171" s="26">
        <f t="shared" si="184"/>
        <v>3.3647375504710635E-2</v>
      </c>
      <c r="P171" s="83">
        <v>549003908.25999999</v>
      </c>
      <c r="Q171" s="82">
        <v>16.440000000000001</v>
      </c>
      <c r="R171" s="26">
        <f t="shared" si="185"/>
        <v>7.0284382340803531E-2</v>
      </c>
      <c r="S171" s="26">
        <f t="shared" si="186"/>
        <v>7.0312500000000125E-2</v>
      </c>
      <c r="T171" s="83">
        <v>538952822.48000002</v>
      </c>
      <c r="U171" s="82">
        <v>16.14</v>
      </c>
      <c r="V171" s="26">
        <f t="shared" si="187"/>
        <v>-1.830785833903377E-2</v>
      </c>
      <c r="W171" s="26">
        <f t="shared" si="188"/>
        <v>-1.8248175182481792E-2</v>
      </c>
      <c r="X171" s="83">
        <v>526922518.08999997</v>
      </c>
      <c r="Y171" s="82">
        <v>15.78</v>
      </c>
      <c r="Z171" s="26">
        <f t="shared" si="189"/>
        <v>-2.2321627957420109E-2</v>
      </c>
      <c r="AA171" s="26">
        <f t="shared" si="189"/>
        <v>-2.2304832713754722E-2</v>
      </c>
      <c r="AB171" s="83">
        <v>509434420.22000003</v>
      </c>
      <c r="AC171" s="82">
        <v>15.25</v>
      </c>
      <c r="AD171" s="26">
        <f t="shared" si="190"/>
        <v>-3.3189126047205531E-2</v>
      </c>
      <c r="AE171" s="26">
        <f t="shared" si="191"/>
        <v>-3.3586818757921383E-2</v>
      </c>
      <c r="AF171" s="83">
        <v>517428708.10000002</v>
      </c>
      <c r="AG171" s="82">
        <v>15.47</v>
      </c>
      <c r="AH171" s="26">
        <f t="shared" si="192"/>
        <v>1.5692476916945756E-2</v>
      </c>
      <c r="AI171" s="26">
        <f t="shared" si="193"/>
        <v>1.4426229508196763E-2</v>
      </c>
      <c r="AJ171" s="27">
        <f t="shared" si="200"/>
        <v>9.6108276305755906E-3</v>
      </c>
      <c r="AK171" s="27">
        <f t="shared" si="201"/>
        <v>9.411980513305206E-3</v>
      </c>
      <c r="AL171" s="28">
        <f t="shared" si="202"/>
        <v>6.7286018632944547E-2</v>
      </c>
      <c r="AM171" s="28">
        <f t="shared" si="203"/>
        <v>6.5426997245179142E-2</v>
      </c>
      <c r="AN171" s="29">
        <f t="shared" si="204"/>
        <v>3.4062536046298601E-2</v>
      </c>
      <c r="AO171" s="87">
        <f t="shared" si="205"/>
        <v>3.4101910619919608E-2</v>
      </c>
    </row>
    <row r="172" spans="1:41">
      <c r="A172" s="236" t="s">
        <v>45</v>
      </c>
      <c r="B172" s="83">
        <v>481068184.07999998</v>
      </c>
      <c r="C172" s="82">
        <v>55</v>
      </c>
      <c r="D172" s="83">
        <v>489486916.11000001</v>
      </c>
      <c r="E172" s="82">
        <v>55</v>
      </c>
      <c r="F172" s="26">
        <f>((D172-B172)/B172)</f>
        <v>1.7500080671724542E-2</v>
      </c>
      <c r="G172" s="26">
        <f>((E172-C172)/C172)</f>
        <v>0</v>
      </c>
      <c r="H172" s="83">
        <v>499563685.69999999</v>
      </c>
      <c r="I172" s="82">
        <v>55</v>
      </c>
      <c r="J172" s="26">
        <f t="shared" si="181"/>
        <v>2.0586392114586103E-2</v>
      </c>
      <c r="K172" s="26">
        <f t="shared" si="182"/>
        <v>0</v>
      </c>
      <c r="L172" s="83">
        <v>515521425.13</v>
      </c>
      <c r="M172" s="82">
        <v>55</v>
      </c>
      <c r="N172" s="26">
        <f t="shared" si="183"/>
        <v>3.1943353543882315E-2</v>
      </c>
      <c r="O172" s="26">
        <f t="shared" si="184"/>
        <v>0</v>
      </c>
      <c r="P172" s="83">
        <v>544115614.13</v>
      </c>
      <c r="Q172" s="82">
        <v>60</v>
      </c>
      <c r="R172" s="26">
        <f t="shared" si="185"/>
        <v>5.546653854937135E-2</v>
      </c>
      <c r="S172" s="26">
        <f t="shared" si="186"/>
        <v>9.0909090909090912E-2</v>
      </c>
      <c r="T172" s="83">
        <v>535940863.25999999</v>
      </c>
      <c r="U172" s="82">
        <v>71</v>
      </c>
      <c r="V172" s="26">
        <f t="shared" si="187"/>
        <v>-1.5023922596065943E-2</v>
      </c>
      <c r="W172" s="26">
        <f t="shared" si="188"/>
        <v>0.18333333333333332</v>
      </c>
      <c r="X172" s="83">
        <v>523650629.91000003</v>
      </c>
      <c r="Y172" s="82">
        <v>67.5</v>
      </c>
      <c r="Z172" s="26">
        <f t="shared" si="189"/>
        <v>-2.2932069921374192E-2</v>
      </c>
      <c r="AA172" s="26">
        <f t="shared" si="189"/>
        <v>-4.9295774647887321E-2</v>
      </c>
      <c r="AB172" s="83">
        <v>514704080.31999999</v>
      </c>
      <c r="AC172" s="82">
        <v>60.8</v>
      </c>
      <c r="AD172" s="26">
        <f t="shared" si="190"/>
        <v>-1.7084959091021583E-2</v>
      </c>
      <c r="AE172" s="26">
        <f t="shared" si="191"/>
        <v>-9.9259259259259297E-2</v>
      </c>
      <c r="AF172" s="83">
        <v>518510910.69</v>
      </c>
      <c r="AG172" s="82">
        <v>66</v>
      </c>
      <c r="AH172" s="26">
        <f t="shared" si="192"/>
        <v>7.3961534706179829E-3</v>
      </c>
      <c r="AI172" s="26">
        <f t="shared" si="193"/>
        <v>8.5526315789473728E-2</v>
      </c>
      <c r="AJ172" s="27">
        <f t="shared" si="200"/>
        <v>9.7314458427150696E-3</v>
      </c>
      <c r="AK172" s="27">
        <f t="shared" si="201"/>
        <v>2.6401713265593919E-2</v>
      </c>
      <c r="AL172" s="28">
        <f t="shared" si="202"/>
        <v>5.9294730103628679E-2</v>
      </c>
      <c r="AM172" s="28">
        <f t="shared" si="203"/>
        <v>0.2</v>
      </c>
      <c r="AN172" s="29">
        <f t="shared" si="204"/>
        <v>2.7170245771345792E-2</v>
      </c>
      <c r="AO172" s="87">
        <f t="shared" si="205"/>
        <v>8.9359942170904913E-2</v>
      </c>
    </row>
    <row r="173" spans="1:41">
      <c r="A173" s="236" t="s">
        <v>103</v>
      </c>
      <c r="B173" s="83">
        <v>752437219.47000003</v>
      </c>
      <c r="C173" s="82">
        <v>53.9</v>
      </c>
      <c r="D173" s="83">
        <v>767863315.74000001</v>
      </c>
      <c r="E173" s="82">
        <v>53.9</v>
      </c>
      <c r="F173" s="26">
        <f>((D173-B173)/B173)</f>
        <v>2.0501506133449615E-2</v>
      </c>
      <c r="G173" s="26">
        <f>((E173-C173)/C173)</f>
        <v>0</v>
      </c>
      <c r="H173" s="83">
        <v>791072209.92999995</v>
      </c>
      <c r="I173" s="82">
        <v>53.9</v>
      </c>
      <c r="J173" s="26">
        <f t="shared" si="181"/>
        <v>3.022529363527833E-2</v>
      </c>
      <c r="K173" s="26">
        <f t="shared" si="182"/>
        <v>0</v>
      </c>
      <c r="L173" s="83">
        <v>813123924.38999999</v>
      </c>
      <c r="M173" s="82">
        <v>53.9</v>
      </c>
      <c r="N173" s="26">
        <f t="shared" si="183"/>
        <v>2.7875728894523222E-2</v>
      </c>
      <c r="O173" s="26">
        <f t="shared" si="184"/>
        <v>0</v>
      </c>
      <c r="P173" s="83">
        <v>853716930.71000004</v>
      </c>
      <c r="Q173" s="82">
        <v>53.9</v>
      </c>
      <c r="R173" s="26">
        <f t="shared" si="185"/>
        <v>4.9922287491974422E-2</v>
      </c>
      <c r="S173" s="26">
        <f t="shared" si="186"/>
        <v>0</v>
      </c>
      <c r="T173" s="83">
        <v>845032466.73000002</v>
      </c>
      <c r="U173" s="82">
        <v>53.9</v>
      </c>
      <c r="V173" s="26">
        <f t="shared" si="187"/>
        <v>-1.0172533386186356E-2</v>
      </c>
      <c r="W173" s="26">
        <f t="shared" si="188"/>
        <v>0</v>
      </c>
      <c r="X173" s="83">
        <v>823232557.5</v>
      </c>
      <c r="Y173" s="82">
        <v>53.9</v>
      </c>
      <c r="Z173" s="26">
        <f t="shared" si="189"/>
        <v>-2.5797717943736004E-2</v>
      </c>
      <c r="AA173" s="26">
        <f t="shared" si="189"/>
        <v>0</v>
      </c>
      <c r="AB173" s="83">
        <v>808360350.67999995</v>
      </c>
      <c r="AC173" s="82">
        <v>54</v>
      </c>
      <c r="AD173" s="26">
        <f t="shared" si="190"/>
        <v>-1.8065620321387803E-2</v>
      </c>
      <c r="AE173" s="26">
        <f t="shared" si="191"/>
        <v>1.8552875695733103E-3</v>
      </c>
      <c r="AF173" s="83">
        <v>811090035.64999998</v>
      </c>
      <c r="AG173" s="82">
        <v>54</v>
      </c>
      <c r="AH173" s="26">
        <f t="shared" si="192"/>
        <v>3.376816994677922E-3</v>
      </c>
      <c r="AI173" s="26">
        <f t="shared" si="193"/>
        <v>0</v>
      </c>
      <c r="AJ173" s="27">
        <f t="shared" si="200"/>
        <v>9.7332201873241708E-3</v>
      </c>
      <c r="AK173" s="27">
        <f t="shared" si="201"/>
        <v>2.3191094619666379E-4</v>
      </c>
      <c r="AL173" s="28">
        <f t="shared" si="202"/>
        <v>5.6294810578809598E-2</v>
      </c>
      <c r="AM173" s="28">
        <f t="shared" si="203"/>
        <v>1.8552875695733103E-3</v>
      </c>
      <c r="AN173" s="29">
        <f t="shared" si="204"/>
        <v>2.6597687317297811E-2</v>
      </c>
      <c r="AO173" s="87">
        <f t="shared" si="205"/>
        <v>6.5594321074819817E-4</v>
      </c>
    </row>
    <row r="174" spans="1:41">
      <c r="A174" s="236" t="s">
        <v>155</v>
      </c>
      <c r="B174" s="83">
        <v>573546114.15999985</v>
      </c>
      <c r="C174" s="82">
        <v>129.07530418813994</v>
      </c>
      <c r="D174" s="83">
        <v>577746045.18028152</v>
      </c>
      <c r="E174" s="82">
        <v>130.91921814560595</v>
      </c>
      <c r="F174" s="26">
        <f>((D174-B174)/B174)</f>
        <v>7.322743396898047E-3</v>
      </c>
      <c r="G174" s="26">
        <f>((E174-C174)/C174)</f>
        <v>1.4285567398534493E-2</v>
      </c>
      <c r="H174" s="83">
        <v>595001220.0999999</v>
      </c>
      <c r="I174" s="82">
        <v>133.9</v>
      </c>
      <c r="J174" s="26">
        <f t="shared" si="181"/>
        <v>2.9866366137277549E-2</v>
      </c>
      <c r="K174" s="26">
        <f t="shared" si="182"/>
        <v>2.2768100028514392E-2</v>
      </c>
      <c r="L174" s="83">
        <v>618078759.57000005</v>
      </c>
      <c r="M174" s="82">
        <v>139.1</v>
      </c>
      <c r="N174" s="26">
        <f t="shared" si="183"/>
        <v>3.8785701088346641E-2</v>
      </c>
      <c r="O174" s="26">
        <f t="shared" si="184"/>
        <v>3.8834951456310593E-2</v>
      </c>
      <c r="P174" s="83">
        <v>648101442.69480205</v>
      </c>
      <c r="Q174" s="82">
        <v>146.92923916282211</v>
      </c>
      <c r="R174" s="26">
        <f t="shared" si="185"/>
        <v>4.8574202979712322E-2</v>
      </c>
      <c r="S174" s="26">
        <f t="shared" si="186"/>
        <v>5.6284968819713302E-2</v>
      </c>
      <c r="T174" s="83">
        <v>643543597.44000006</v>
      </c>
      <c r="U174" s="82">
        <v>140.60341806233828</v>
      </c>
      <c r="V174" s="26">
        <f t="shared" si="187"/>
        <v>-7.0326108762395192E-3</v>
      </c>
      <c r="W174" s="26">
        <f t="shared" si="188"/>
        <v>-4.3053521113478106E-2</v>
      </c>
      <c r="X174" s="83">
        <v>629328143.91999996</v>
      </c>
      <c r="Y174" s="82">
        <v>137.36000000000001</v>
      </c>
      <c r="Z174" s="26">
        <f t="shared" si="189"/>
        <v>-2.208934029729891E-2</v>
      </c>
      <c r="AA174" s="26">
        <f t="shared" si="189"/>
        <v>-2.3067846479381138E-2</v>
      </c>
      <c r="AB174" s="83">
        <v>610947122.63999999</v>
      </c>
      <c r="AC174" s="82">
        <v>133.03</v>
      </c>
      <c r="AD174" s="26">
        <f t="shared" si="190"/>
        <v>-2.9207372111959073E-2</v>
      </c>
      <c r="AE174" s="26">
        <f t="shared" si="191"/>
        <v>-3.1523005241700729E-2</v>
      </c>
      <c r="AF174" s="83">
        <v>590241033.34893179</v>
      </c>
      <c r="AG174" s="82">
        <v>138.16094699223586</v>
      </c>
      <c r="AH174" s="26">
        <f t="shared" si="192"/>
        <v>-3.3891786250819678E-2</v>
      </c>
      <c r="AI174" s="26">
        <f t="shared" si="193"/>
        <v>3.8569848847897943E-2</v>
      </c>
      <c r="AJ174" s="27">
        <f t="shared" si="200"/>
        <v>4.0409880082396717E-3</v>
      </c>
      <c r="AK174" s="27">
        <f t="shared" si="201"/>
        <v>9.1373829645513445E-3</v>
      </c>
      <c r="AL174" s="28">
        <f t="shared" si="202"/>
        <v>2.1627128862044046E-2</v>
      </c>
      <c r="AM174" s="28">
        <f t="shared" si="203"/>
        <v>5.5314482848314854E-2</v>
      </c>
      <c r="AN174" s="29">
        <f t="shared" si="204"/>
        <v>3.2111168195001823E-2</v>
      </c>
      <c r="AO174" s="87">
        <f t="shared" si="205"/>
        <v>3.7028454630020892E-2</v>
      </c>
    </row>
    <row r="175" spans="1:41">
      <c r="A175" s="236" t="s">
        <v>203</v>
      </c>
      <c r="B175" s="83">
        <v>238812820.49000001</v>
      </c>
      <c r="C175" s="82">
        <v>22.58</v>
      </c>
      <c r="D175" s="83">
        <v>245580830.30000001</v>
      </c>
      <c r="E175" s="82">
        <v>22.38</v>
      </c>
      <c r="F175" s="26">
        <f>((D175-B175)/B175)</f>
        <v>2.8340228117206146E-2</v>
      </c>
      <c r="G175" s="26">
        <f>((E175-C175)/C175)</f>
        <v>-8.8573959255978437E-3</v>
      </c>
      <c r="H175" s="83">
        <v>247381113.94</v>
      </c>
      <c r="I175" s="82">
        <v>23.12</v>
      </c>
      <c r="J175" s="26">
        <f t="shared" si="181"/>
        <v>7.3307172949972129E-3</v>
      </c>
      <c r="K175" s="26">
        <f t="shared" si="182"/>
        <v>3.3065236818588119E-2</v>
      </c>
      <c r="L175" s="83">
        <v>245816374.77000001</v>
      </c>
      <c r="M175" s="82">
        <v>22.85</v>
      </c>
      <c r="N175" s="26">
        <f t="shared" si="183"/>
        <v>-6.3252167680815756E-3</v>
      </c>
      <c r="O175" s="26">
        <f t="shared" si="184"/>
        <v>-1.1678200692041504E-2</v>
      </c>
      <c r="P175" s="83">
        <v>250329264.53</v>
      </c>
      <c r="Q175" s="82">
        <v>23.72</v>
      </c>
      <c r="R175" s="26">
        <f t="shared" si="185"/>
        <v>1.8358784129912056E-2</v>
      </c>
      <c r="S175" s="26">
        <f t="shared" si="186"/>
        <v>3.8074398249452843E-2</v>
      </c>
      <c r="T175" s="83">
        <v>242063255.91999999</v>
      </c>
      <c r="U175" s="82">
        <v>23.23</v>
      </c>
      <c r="V175" s="26">
        <f t="shared" si="187"/>
        <v>-3.3020544463787202E-2</v>
      </c>
      <c r="W175" s="26">
        <f t="shared" si="188"/>
        <v>-2.0657672849915619E-2</v>
      </c>
      <c r="X175" s="83">
        <v>238987105.06</v>
      </c>
      <c r="Y175" s="82">
        <v>22.85</v>
      </c>
      <c r="Z175" s="26">
        <f t="shared" si="189"/>
        <v>-1.2708045458236042E-2</v>
      </c>
      <c r="AA175" s="26">
        <f t="shared" si="189"/>
        <v>-1.6358157554885882E-2</v>
      </c>
      <c r="AB175" s="83">
        <v>232385025.81</v>
      </c>
      <c r="AC175" s="82">
        <v>22.18</v>
      </c>
      <c r="AD175" s="26">
        <f t="shared" si="190"/>
        <v>-2.7625253037574914E-2</v>
      </c>
      <c r="AE175" s="26">
        <f t="shared" si="191"/>
        <v>-2.9321663019693727E-2</v>
      </c>
      <c r="AF175" s="83">
        <v>225001682.28</v>
      </c>
      <c r="AG175" s="82">
        <v>22.31</v>
      </c>
      <c r="AH175" s="26">
        <f t="shared" si="192"/>
        <v>-3.1772027927637156E-2</v>
      </c>
      <c r="AI175" s="26">
        <f t="shared" si="193"/>
        <v>5.861136158701488E-3</v>
      </c>
      <c r="AJ175" s="27">
        <f t="shared" si="200"/>
        <v>-7.1776697641501843E-3</v>
      </c>
      <c r="AK175" s="27">
        <f t="shared" si="201"/>
        <v>-1.2340398519240163E-3</v>
      </c>
      <c r="AL175" s="28">
        <f t="shared" si="202"/>
        <v>-8.3797859934183996E-2</v>
      </c>
      <c r="AM175" s="28">
        <f t="shared" si="203"/>
        <v>-3.1277926720286097E-3</v>
      </c>
      <c r="AN175" s="29">
        <f t="shared" si="204"/>
        <v>2.3440736403044039E-2</v>
      </c>
      <c r="AO175" s="87">
        <f t="shared" si="205"/>
        <v>2.4882760218215571E-2</v>
      </c>
    </row>
    <row r="176" spans="1:41">
      <c r="A176" s="236" t="s">
        <v>204</v>
      </c>
      <c r="B176" s="83">
        <v>180091266.09999999</v>
      </c>
      <c r="C176" s="82">
        <v>20.9</v>
      </c>
      <c r="D176" s="83">
        <v>184365896.90000001</v>
      </c>
      <c r="E176" s="82">
        <v>21.56</v>
      </c>
      <c r="F176" s="26">
        <f>((D176-B176)/B176)</f>
        <v>2.3735913976119311E-2</v>
      </c>
      <c r="G176" s="26">
        <f>((E176-C176)/C176)</f>
        <v>3.1578947368421061E-2</v>
      </c>
      <c r="H176" s="83">
        <v>192995355.75999999</v>
      </c>
      <c r="I176" s="82">
        <v>22.61</v>
      </c>
      <c r="J176" s="26">
        <f t="shared" si="181"/>
        <v>4.6806155612827895E-2</v>
      </c>
      <c r="K176" s="26">
        <f t="shared" si="182"/>
        <v>4.8701298701298738E-2</v>
      </c>
      <c r="L176" s="83">
        <v>199477479.66999999</v>
      </c>
      <c r="M176" s="82">
        <v>23.73</v>
      </c>
      <c r="N176" s="26">
        <f t="shared" si="183"/>
        <v>3.3586942465397264E-2</v>
      </c>
      <c r="O176" s="26">
        <f t="shared" si="184"/>
        <v>4.9535603715170323E-2</v>
      </c>
      <c r="P176" s="83">
        <v>208916471.24000001</v>
      </c>
      <c r="Q176" s="82">
        <v>24.69</v>
      </c>
      <c r="R176" s="26">
        <f t="shared" si="185"/>
        <v>4.7318582456601893E-2</v>
      </c>
      <c r="S176" s="26">
        <f t="shared" si="186"/>
        <v>4.0455120101137838E-2</v>
      </c>
      <c r="T176" s="83">
        <v>209492310.41</v>
      </c>
      <c r="U176" s="82">
        <v>25.02</v>
      </c>
      <c r="V176" s="26">
        <f t="shared" si="187"/>
        <v>2.7563129253627481E-3</v>
      </c>
      <c r="W176" s="26">
        <f t="shared" si="188"/>
        <v>1.3365735115431279E-2</v>
      </c>
      <c r="X176" s="83">
        <v>203521921.61000001</v>
      </c>
      <c r="Y176" s="82">
        <v>24.36</v>
      </c>
      <c r="Z176" s="26">
        <f t="shared" si="189"/>
        <v>-2.8499321947976327E-2</v>
      </c>
      <c r="AA176" s="26">
        <f t="shared" si="189"/>
        <v>-2.6378896882494011E-2</v>
      </c>
      <c r="AB176" s="83">
        <v>196809119.91999999</v>
      </c>
      <c r="AC176" s="82">
        <v>23.81</v>
      </c>
      <c r="AD176" s="26">
        <f t="shared" si="190"/>
        <v>-3.2983187446821924E-2</v>
      </c>
      <c r="AE176" s="26">
        <f t="shared" si="191"/>
        <v>-2.2577996715927782E-2</v>
      </c>
      <c r="AF176" s="83">
        <v>191130066.33000001</v>
      </c>
      <c r="AG176" s="82">
        <v>23.8</v>
      </c>
      <c r="AH176" s="26">
        <f t="shared" si="192"/>
        <v>-2.8855642423015894E-2</v>
      </c>
      <c r="AI176" s="26">
        <f t="shared" si="193"/>
        <v>-4.1999160016791313E-4</v>
      </c>
      <c r="AJ176" s="27">
        <f t="shared" si="200"/>
        <v>7.9832194523118682E-3</v>
      </c>
      <c r="AK176" s="27">
        <f t="shared" si="201"/>
        <v>1.678247747535869E-2</v>
      </c>
      <c r="AL176" s="28">
        <f t="shared" si="202"/>
        <v>3.6688832065666081E-2</v>
      </c>
      <c r="AM176" s="28">
        <f t="shared" si="203"/>
        <v>0.103896103896104</v>
      </c>
      <c r="AN176" s="29">
        <f t="shared" si="204"/>
        <v>3.4541556315864023E-2</v>
      </c>
      <c r="AO176" s="87">
        <f t="shared" si="205"/>
        <v>3.0684240237780786E-2</v>
      </c>
    </row>
    <row r="177" spans="1:41">
      <c r="A177" s="237" t="s">
        <v>38</v>
      </c>
      <c r="B177" s="85">
        <f>SUM(B165:B176)</f>
        <v>7422961822.4700003</v>
      </c>
      <c r="C177" s="100"/>
      <c r="D177" s="85">
        <f>SUM(D165:D176)</f>
        <v>7497758478.2102804</v>
      </c>
      <c r="E177" s="100"/>
      <c r="F177" s="26">
        <f>((D177-B177)/B177)</f>
        <v>1.0076389658082798E-2</v>
      </c>
      <c r="G177" s="26"/>
      <c r="H177" s="85">
        <f>SUM(H165:H176)</f>
        <v>7590700584.9800005</v>
      </c>
      <c r="I177" s="100"/>
      <c r="J177" s="26">
        <f>((H177-D177)/D177)</f>
        <v>1.2395985685565243E-2</v>
      </c>
      <c r="K177" s="26"/>
      <c r="L177" s="85">
        <f>SUM(L165:L176)</f>
        <v>7739649848.3600006</v>
      </c>
      <c r="M177" s="100"/>
      <c r="N177" s="26">
        <f>((L177-H177)/H177)</f>
        <v>1.9622597639370933E-2</v>
      </c>
      <c r="O177" s="26"/>
      <c r="P177" s="85">
        <f>SUM(P165:P176)</f>
        <v>8123713944.4948025</v>
      </c>
      <c r="Q177" s="100"/>
      <c r="R177" s="26">
        <f>((P177-L177)/L177)</f>
        <v>4.9622929158246537E-2</v>
      </c>
      <c r="S177" s="26"/>
      <c r="T177" s="85">
        <f>SUM(T165:T176)</f>
        <v>7835379650.7199993</v>
      </c>
      <c r="U177" s="100"/>
      <c r="V177" s="26">
        <f>((T177-P177)/P177)</f>
        <v>-3.5492915647306694E-2</v>
      </c>
      <c r="W177" s="26"/>
      <c r="X177" s="85">
        <f>SUM(X165:X176)</f>
        <v>7942200683.96</v>
      </c>
      <c r="Y177" s="100"/>
      <c r="Z177" s="26">
        <f>((X177-T177)/T177)</f>
        <v>1.3633166228286699E-2</v>
      </c>
      <c r="AA177" s="26"/>
      <c r="AB177" s="85">
        <f>SUM(AB165:AB176)</f>
        <v>7625359572.4500017</v>
      </c>
      <c r="AC177" s="100"/>
      <c r="AD177" s="26">
        <f>((AB177-X177)/X177)</f>
        <v>-3.989336509084792E-2</v>
      </c>
      <c r="AE177" s="26"/>
      <c r="AF177" s="85">
        <f>SUM(AF165:AF176)</f>
        <v>7563754258.3089304</v>
      </c>
      <c r="AG177" s="100"/>
      <c r="AH177" s="26">
        <f>((AF177-AB177)/AB177)</f>
        <v>-8.0790044791655309E-3</v>
      </c>
      <c r="AI177" s="26"/>
      <c r="AJ177" s="27">
        <f t="shared" si="200"/>
        <v>2.7357228940290087E-3</v>
      </c>
      <c r="AK177" s="27"/>
      <c r="AL177" s="28">
        <f t="shared" si="202"/>
        <v>8.8020680167872276E-3</v>
      </c>
      <c r="AM177" s="28"/>
      <c r="AN177" s="29">
        <f t="shared" si="204"/>
        <v>2.9629047673324437E-2</v>
      </c>
      <c r="AO177" s="87"/>
    </row>
    <row r="178" spans="1:41" ht="15.75" thickBot="1">
      <c r="A178" s="66" t="s">
        <v>48</v>
      </c>
      <c r="B178" s="263">
        <f>SUM(B157,B162,B177)</f>
        <v>1508675260354.6819</v>
      </c>
      <c r="C178" s="100"/>
      <c r="D178" s="263">
        <f>SUM(D157,D162,D177)</f>
        <v>1503679160269.2568</v>
      </c>
      <c r="E178" s="100"/>
      <c r="F178" s="243">
        <f>((D178-B178)/B178)</f>
        <v>-3.3115808396370809E-3</v>
      </c>
      <c r="G178" s="243"/>
      <c r="H178" s="263">
        <f>SUM(H157,H162,H177)</f>
        <v>1498933680931.8572</v>
      </c>
      <c r="I178" s="100"/>
      <c r="J178" s="243">
        <f>((H178-D178)/D178)</f>
        <v>-3.1559121538599411E-3</v>
      </c>
      <c r="K178" s="243"/>
      <c r="L178" s="263">
        <f>SUM(L157,L162,L177)</f>
        <v>1509073492144.6882</v>
      </c>
      <c r="M178" s="100"/>
      <c r="N178" s="243">
        <f>((L178-H178)/H178)</f>
        <v>6.7646830155469826E-3</v>
      </c>
      <c r="O178" s="243"/>
      <c r="P178" s="263">
        <f>SUM(P157,P162,P177)</f>
        <v>1531579235194.5029</v>
      </c>
      <c r="Q178" s="100"/>
      <c r="R178" s="243">
        <f>((P178-L178)/L178)</f>
        <v>1.4913616312900467E-2</v>
      </c>
      <c r="S178" s="243"/>
      <c r="T178" s="263">
        <f>SUM(T157,T162,T177)</f>
        <v>1528655390265.5854</v>
      </c>
      <c r="U178" s="100"/>
      <c r="V178" s="243">
        <f>((T178-P178)/P178)</f>
        <v>-1.909039285549054E-3</v>
      </c>
      <c r="W178" s="243"/>
      <c r="X178" s="263">
        <f>SUM(X157,X162,X177)</f>
        <v>1527147329335.0244</v>
      </c>
      <c r="Y178" s="100"/>
      <c r="Z178" s="243">
        <f>((X178-T178)/T178)</f>
        <v>-9.8652772898607816E-4</v>
      </c>
      <c r="AA178" s="243"/>
      <c r="AB178" s="263">
        <f>SUM(AB157,AB162,AB177)</f>
        <v>1527235567326.7708</v>
      </c>
      <c r="AC178" s="100"/>
      <c r="AD178" s="243">
        <f>((AB178-X178)/X178)</f>
        <v>5.7779619589656704E-5</v>
      </c>
      <c r="AE178" s="243"/>
      <c r="AF178" s="263">
        <f>SUM(AF157,AF162,AF177)</f>
        <v>1501169731841.3428</v>
      </c>
      <c r="AG178" s="100"/>
      <c r="AH178" s="243">
        <f>((AF178-AB178)/AB178)</f>
        <v>-1.7067331355471813E-2</v>
      </c>
      <c r="AI178" s="243"/>
      <c r="AJ178" s="27">
        <f t="shared" si="200"/>
        <v>-5.8678905193335789E-4</v>
      </c>
      <c r="AK178" s="27"/>
      <c r="AL178" s="28">
        <f t="shared" si="202"/>
        <v>-1.6688589522413217E-3</v>
      </c>
      <c r="AM178" s="28"/>
      <c r="AN178" s="29">
        <f t="shared" si="204"/>
        <v>9.1203342037258512E-3</v>
      </c>
      <c r="AO178" s="87"/>
    </row>
  </sheetData>
  <protectedRanges>
    <protectedRange password="CADF" sqref="B18" name="Fund Name_1_1_1_3_1_6"/>
    <protectedRange password="CADF" sqref="C18" name="Fund Name_1_1_1_1_1_6"/>
    <protectedRange password="CADF" sqref="B45" name="Yield_2_1_2_3_6"/>
    <protectedRange password="CADF" sqref="B50" name="Yield_2_1_2_4_2"/>
    <protectedRange password="CADF" sqref="B76" name="Yield_2_1_2_1_7"/>
    <protectedRange password="CADF" sqref="C75" name="BidOffer Prices_2_1_1_1_1_1_1_1_3_6"/>
    <protectedRange password="CADF" sqref="C76" name="Fund Name_2_2_1_5"/>
    <protectedRange password="CADF" sqref="B136" name="Fund Name_1_1_1_6"/>
    <protectedRange password="CADF" sqref="C136" name="Fund Name_1_1_1_1_8"/>
    <protectedRange password="CADF" sqref="D18" name="Fund Name_1_1_1_3_1_7"/>
    <protectedRange password="CADF" sqref="E18" name="Fund Name_1_1_1_1_1_7"/>
    <protectedRange password="CADF" sqref="D45" name="Yield_2_1_2_3_7"/>
    <protectedRange password="CADF" sqref="D50" name="Yield_2_1_2_4_3"/>
    <protectedRange password="CADF" sqref="D76" name="Yield_2_1_2_1_2"/>
    <protectedRange password="CADF" sqref="E75" name="BidOffer Prices_2_1_1_1_1_1_1_1_3_7"/>
    <protectedRange password="CADF" sqref="E76" name="Fund Name_2_2_1_6"/>
    <protectedRange password="CADF" sqref="D136" name="Fund Name_1_1_1"/>
    <protectedRange password="CADF" sqref="E136" name="Fund Name_1_1_1_1_9"/>
    <protectedRange password="CADF" sqref="H18" name="Fund Name_1_1_1_3_1_10"/>
    <protectedRange password="CADF" sqref="I18" name="Fund Name_1_1_1_1_1_8"/>
    <protectedRange password="CADF" sqref="H45" name="Yield_2_1_2_3_8"/>
    <protectedRange password="CADF" sqref="H50" name="Yield_2_1_2_4_4"/>
    <protectedRange password="CADF" sqref="H76" name="Yield_2_1_2_1_8"/>
    <protectedRange password="CADF" sqref="I75" name="BidOffer Prices_2_1_1_1_1_1_1_1_3_8"/>
    <protectedRange password="CADF" sqref="I76" name="Fund Name_2_2_1_7"/>
    <protectedRange password="CADF" sqref="H136" name="Fund Name_1_1_1_8"/>
    <protectedRange password="CADF" sqref="I136" name="Fund Name_1_1_1_1_10"/>
    <protectedRange password="CADF" sqref="L18" name="Fund Name_1_1_1_3_1_8"/>
    <protectedRange password="CADF" sqref="M18" name="Fund Name_1_1_1_1_1_9"/>
    <protectedRange password="CADF" sqref="L45" name="Yield_2_1_2_3_9"/>
    <protectedRange password="CADF" sqref="L50" name="Yield_2_1_2_4_5"/>
    <protectedRange password="CADF" sqref="L76" name="Yield_2_1_2_1_9"/>
    <protectedRange password="CADF" sqref="M75" name="BidOffer Prices_2_1_1_1_1_1_1_1_3_9"/>
    <protectedRange password="CADF" sqref="M76" name="Fund Name_2_2_1_8"/>
    <protectedRange password="CADF" sqref="L136" name="Fund Name_1_1_1_9"/>
    <protectedRange password="CADF" sqref="M136" name="Fund Name_1_1_1_1_11"/>
    <protectedRange password="CADF" sqref="P18" name="Fund Name_1_1_1_3_1_1"/>
    <protectedRange password="CADF" sqref="Q18" name="Fund Name_1_1_1_1_1"/>
    <protectedRange password="CADF" sqref="P45" name="Yield_2_1_2_3_2"/>
    <protectedRange password="CADF" sqref="P50" name="Yield_2_1_2_4_6"/>
    <protectedRange password="CADF" sqref="P136" name="Fund Name_1_1_1_2"/>
    <protectedRange password="CADF" sqref="Q136" name="Fund Name_1_1_1_1_3"/>
    <protectedRange password="CADF" sqref="P76" name="Yield_2_1_2_1_4"/>
    <protectedRange password="CADF" sqref="Q76" name="Fund Name_2_2_1"/>
    <protectedRange password="CADF" sqref="Q75" name="BidOffer Prices_2_1_1_1_1_1_1_1_1"/>
    <protectedRange password="CADF" sqref="T18" name="Fund Name_1_1_1_3_1_2"/>
    <protectedRange password="CADF" sqref="U18" name="Fund Name_1_1_1_1_1_1"/>
    <protectedRange password="CADF" sqref="T45" name="Yield_2_1_2_3_4"/>
    <protectedRange password="CADF" sqref="T50" name="Yield_2_1_2_4_7"/>
    <protectedRange password="CADF" sqref="T76" name="Yield_2_1_2_1_10"/>
    <protectedRange password="CADF" sqref="U76" name="Fund Name_2_2_1_9"/>
    <protectedRange password="CADF" sqref="U75" name="BidOffer Prices_2_1_1_1_1_1_1_1_1_1"/>
    <protectedRange password="CADF" sqref="T136" name="Fund Name_1_1_1_7"/>
    <protectedRange password="CADF" sqref="U136" name="Fund Name_1_1_1_1_5"/>
    <protectedRange password="CADF" sqref="X18" name="Fund Name_1_1_1_3_1_3"/>
    <protectedRange password="CADF" sqref="Y18" name="Fund Name_1_1_1_1_1_2"/>
    <protectedRange password="CADF" sqref="X45" name="Yield_2_1_2_3"/>
    <protectedRange password="CADF" sqref="X50" name="Yield_2_1_2_4_8"/>
    <protectedRange password="CADF" sqref="X76" name="Yield_2_1_2_1"/>
    <protectedRange password="CADF" sqref="Y76" name="Fund Name_2_2_1_1"/>
    <protectedRange password="CADF" sqref="Y75" name="BidOffer Prices_2_1_1_1_1_1_1_1_1_2"/>
    <protectedRange password="CADF" sqref="X136" name="Fund Name_1_1_1_3"/>
    <protectedRange password="CADF" sqref="Y136" name="Fund Name_1_1_1_1_2"/>
    <protectedRange password="CADF" sqref="AB18" name="Fund Name_1_1_1_3_1_9"/>
    <protectedRange password="CADF" sqref="AC18" name="Fund Name_1_1_1_1_1_10"/>
    <protectedRange password="CADF" sqref="AB45" name="Yield_2_1_2_3_10"/>
    <protectedRange password="CADF" sqref="AB50" name="Yield_2_1_2_4_9"/>
    <protectedRange password="CADF" sqref="AB76" name="Yield_2_1_2_1_11"/>
    <protectedRange password="CADF" sqref="AC76" name="Fund Name_2_2_1_11"/>
    <protectedRange password="CADF" sqref="AC75" name="BidOffer Prices_2_1_1_1_1_1_1_1_1_4"/>
    <protectedRange password="CADF" sqref="AB136" name="Fund Name_1_1_1_10"/>
    <protectedRange password="CADF" sqref="AC136" name="Fund Name_1_1_1_1_12"/>
    <protectedRange password="CADF" sqref="AF18" name="Fund Name_1_1_1_3_1"/>
    <protectedRange password="CADF" sqref="AG18" name="Fund Name_1_1_1_1_1_3"/>
    <protectedRange password="CADF" sqref="AF45" name="Yield_2_1_2_3_1"/>
    <protectedRange password="CADF" sqref="AF50" name="Yield_2_1_2_4"/>
    <protectedRange password="CADF" sqref="AF76" name="Yield_2_1_2_1_1"/>
    <protectedRange password="CADF" sqref="AG76" name="Fund Name_2_2_1_2"/>
    <protectedRange password="CADF" sqref="AG75" name="BidOffer Prices_2_1_1_1_1_1_1_1_1_3"/>
    <protectedRange password="CADF" sqref="AF136" name="Fund Name_1_1_1_1"/>
    <protectedRange password="CADF" sqref="AG136" name="Fund Name_1_1_1_1_4"/>
  </protectedRanges>
  <mergeCells count="23">
    <mergeCell ref="A1:AO1"/>
    <mergeCell ref="AN2:AO2"/>
    <mergeCell ref="AL2:AM2"/>
    <mergeCell ref="AJ2:AK2"/>
    <mergeCell ref="B2:C2"/>
    <mergeCell ref="F2:G2"/>
    <mergeCell ref="D2:E2"/>
    <mergeCell ref="R2:S2"/>
    <mergeCell ref="P2:Q2"/>
    <mergeCell ref="V2:W2"/>
    <mergeCell ref="T2:U2"/>
    <mergeCell ref="AF2:AG2"/>
    <mergeCell ref="AH2:AI2"/>
    <mergeCell ref="AQ2:AR2"/>
    <mergeCell ref="AQ121:AR121"/>
    <mergeCell ref="H2:I2"/>
    <mergeCell ref="J2:K2"/>
    <mergeCell ref="N2:O2"/>
    <mergeCell ref="L2:M2"/>
    <mergeCell ref="AB2:AC2"/>
    <mergeCell ref="Z2:AA2"/>
    <mergeCell ref="AD2:AE2"/>
    <mergeCell ref="X2:Y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2022-06-20T12:17:43Z</dcterms:modified>
</cp:coreProperties>
</file>