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10695" yWindow="465" windowWidth="18105" windowHeight="16185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Data!#REF!</definedName>
    <definedName name="OLE_LINK6" localSheetId="0">Data!$J$64</definedName>
    <definedName name="_xlnm.Print_Area" localSheetId="4">'NAV Trend'!$B$1:$J$10</definedName>
  </definedNames>
  <calcPr calcId="162913"/>
</workbook>
</file>

<file path=xl/calcChain.xml><?xml version="1.0" encoding="utf-8"?>
<calcChain xmlns="http://schemas.openxmlformats.org/spreadsheetml/2006/main">
  <c r="AJ162" i="11" l="1"/>
  <c r="AK162" i="11"/>
  <c r="AL162" i="11"/>
  <c r="AM162" i="11"/>
  <c r="AN162" i="11"/>
  <c r="AO162" i="11"/>
  <c r="AJ163" i="11"/>
  <c r="AK163" i="11"/>
  <c r="AL163" i="11"/>
  <c r="AM163" i="11"/>
  <c r="AN163" i="11"/>
  <c r="AO163" i="11"/>
  <c r="AJ164" i="11"/>
  <c r="AK164" i="11"/>
  <c r="AL164" i="11"/>
  <c r="AM164" i="11"/>
  <c r="AN164" i="11"/>
  <c r="AO164" i="11"/>
  <c r="AJ165" i="11"/>
  <c r="AK165" i="11"/>
  <c r="AL165" i="11"/>
  <c r="AM165" i="11"/>
  <c r="AN165" i="11"/>
  <c r="AO165" i="11"/>
  <c r="AJ166" i="11"/>
  <c r="AK166" i="11"/>
  <c r="AL166" i="11"/>
  <c r="AM166" i="11"/>
  <c r="AN166" i="11"/>
  <c r="AO166" i="11"/>
  <c r="AJ167" i="11"/>
  <c r="AK167" i="11"/>
  <c r="AL167" i="11"/>
  <c r="AM167" i="11"/>
  <c r="AN167" i="11"/>
  <c r="AO167" i="11"/>
  <c r="AJ168" i="11"/>
  <c r="AK168" i="11"/>
  <c r="AL168" i="11"/>
  <c r="AM168" i="11"/>
  <c r="AN168" i="11"/>
  <c r="AO168" i="11"/>
  <c r="AJ169" i="11"/>
  <c r="AK169" i="11"/>
  <c r="AL169" i="11"/>
  <c r="AM169" i="11"/>
  <c r="AN169" i="11"/>
  <c r="AO169" i="11"/>
  <c r="AJ170" i="11"/>
  <c r="AK170" i="11"/>
  <c r="AL170" i="11"/>
  <c r="AM170" i="11"/>
  <c r="AN170" i="11"/>
  <c r="AO170" i="11"/>
  <c r="AJ171" i="11"/>
  <c r="AK171" i="11"/>
  <c r="AL171" i="11"/>
  <c r="AM171" i="11"/>
  <c r="AN171" i="11"/>
  <c r="AO171" i="11"/>
  <c r="AJ172" i="11"/>
  <c r="AK172" i="11"/>
  <c r="AL172" i="11"/>
  <c r="AM172" i="11"/>
  <c r="AN172" i="11"/>
  <c r="AO172" i="11"/>
  <c r="AJ173" i="11"/>
  <c r="AL173" i="11"/>
  <c r="AN173" i="11"/>
  <c r="AO161" i="11"/>
  <c r="AN161" i="11"/>
  <c r="AM161" i="11"/>
  <c r="AL161" i="11"/>
  <c r="AK161" i="11"/>
  <c r="AJ161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K19" i="11"/>
  <c r="AL19" i="11"/>
  <c r="AM19" i="11"/>
  <c r="AN19" i="11"/>
  <c r="AO19" i="11"/>
  <c r="AJ20" i="11"/>
  <c r="AL20" i="11"/>
  <c r="AN20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L52" i="11"/>
  <c r="AN52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L82" i="11"/>
  <c r="AN82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L110" i="11"/>
  <c r="AN110" i="11"/>
  <c r="AK112" i="11"/>
  <c r="AL112" i="11"/>
  <c r="AM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7" i="11"/>
  <c r="AK137" i="11"/>
  <c r="AL137" i="11"/>
  <c r="AM137" i="11"/>
  <c r="AN137" i="11"/>
  <c r="AO137" i="11"/>
  <c r="AJ138" i="11"/>
  <c r="AK138" i="11"/>
  <c r="AL138" i="11"/>
  <c r="AM138" i="11"/>
  <c r="AN138" i="11"/>
  <c r="AO138" i="11"/>
  <c r="AJ139" i="11"/>
  <c r="AK139" i="11"/>
  <c r="AL139" i="11"/>
  <c r="AM139" i="11"/>
  <c r="AN139" i="11"/>
  <c r="AO139" i="11"/>
  <c r="AJ140" i="11"/>
  <c r="AL140" i="11"/>
  <c r="AN140" i="11"/>
  <c r="AJ144" i="11"/>
  <c r="AK144" i="11"/>
  <c r="AL144" i="11"/>
  <c r="AM144" i="11"/>
  <c r="AN144" i="11"/>
  <c r="AO144" i="11"/>
  <c r="AJ145" i="11"/>
  <c r="AK145" i="11"/>
  <c r="AL145" i="11"/>
  <c r="AM145" i="11"/>
  <c r="AN145" i="11"/>
  <c r="AO145" i="11"/>
  <c r="AJ148" i="11"/>
  <c r="AK148" i="11"/>
  <c r="AL148" i="11"/>
  <c r="AM148" i="11"/>
  <c r="AN148" i="11"/>
  <c r="AO148" i="11"/>
  <c r="AJ149" i="11"/>
  <c r="AK149" i="11"/>
  <c r="AL149" i="11"/>
  <c r="AM149" i="11"/>
  <c r="AN149" i="11"/>
  <c r="AO149" i="11"/>
  <c r="AJ150" i="11"/>
  <c r="AK150" i="11"/>
  <c r="AL150" i="11"/>
  <c r="AM150" i="11"/>
  <c r="AN150" i="11"/>
  <c r="AO150" i="11"/>
  <c r="AJ151" i="11"/>
  <c r="AK151" i="11"/>
  <c r="AL151" i="11"/>
  <c r="AM151" i="11"/>
  <c r="AN151" i="11"/>
  <c r="AO151" i="11"/>
  <c r="AJ156" i="11"/>
  <c r="AK156" i="11"/>
  <c r="AL156" i="11"/>
  <c r="AM156" i="11"/>
  <c r="AN156" i="11"/>
  <c r="AO156" i="11"/>
  <c r="AJ157" i="11"/>
  <c r="AK157" i="11"/>
  <c r="AL157" i="11"/>
  <c r="AM157" i="11"/>
  <c r="AN157" i="11"/>
  <c r="AO157" i="11"/>
  <c r="AO5" i="11"/>
  <c r="AN5" i="11"/>
  <c r="AM5" i="11"/>
  <c r="AL5" i="11"/>
  <c r="AK5" i="11"/>
  <c r="AJ5" i="11"/>
  <c r="AF173" i="11"/>
  <c r="AH173" i="11" s="1"/>
  <c r="AF158" i="11"/>
  <c r="AF152" i="11"/>
  <c r="AH152" i="11" s="1"/>
  <c r="AJ152" i="11" s="1"/>
  <c r="AF140" i="11"/>
  <c r="AH140" i="11" s="1"/>
  <c r="AF134" i="11"/>
  <c r="AL134" i="11" s="1"/>
  <c r="AF110" i="11"/>
  <c r="AH110" i="11" s="1"/>
  <c r="AF103" i="11"/>
  <c r="AH103" i="11" s="1"/>
  <c r="AJ103" i="11" s="1"/>
  <c r="AF82" i="11"/>
  <c r="AH82" i="11" s="1"/>
  <c r="AF52" i="11"/>
  <c r="AI172" i="11"/>
  <c r="AH172" i="11"/>
  <c r="AI171" i="11"/>
  <c r="AH171" i="11"/>
  <c r="AI170" i="11"/>
  <c r="AH170" i="11"/>
  <c r="AI169" i="11"/>
  <c r="AH169" i="11"/>
  <c r="AI168" i="11"/>
  <c r="AH168" i="11"/>
  <c r="AI167" i="11"/>
  <c r="AH167" i="11"/>
  <c r="AI166" i="11"/>
  <c r="AH166" i="11"/>
  <c r="AI165" i="11"/>
  <c r="AH165" i="11"/>
  <c r="AI164" i="11"/>
  <c r="AH164" i="11"/>
  <c r="AI163" i="11"/>
  <c r="AH163" i="11"/>
  <c r="AI162" i="11"/>
  <c r="AH162" i="11"/>
  <c r="AI161" i="11"/>
  <c r="AH161" i="11"/>
  <c r="AI157" i="11"/>
  <c r="AH157" i="11"/>
  <c r="AI156" i="11"/>
  <c r="AH156" i="11"/>
  <c r="AI151" i="11"/>
  <c r="AH151" i="11"/>
  <c r="AI150" i="11"/>
  <c r="AH150" i="11"/>
  <c r="AI149" i="11"/>
  <c r="AH149" i="11"/>
  <c r="AI148" i="11"/>
  <c r="AH148" i="11"/>
  <c r="AI145" i="11"/>
  <c r="AH145" i="11"/>
  <c r="AI144" i="11"/>
  <c r="AH144" i="11"/>
  <c r="AI139" i="11"/>
  <c r="AH139" i="11"/>
  <c r="AI138" i="11"/>
  <c r="AH138" i="11"/>
  <c r="AI137" i="11"/>
  <c r="AH137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N112" i="11" s="1"/>
  <c r="AI109" i="11"/>
  <c r="AH109" i="11"/>
  <c r="AI108" i="11"/>
  <c r="AH108" i="11"/>
  <c r="AI107" i="11"/>
  <c r="AH107" i="11"/>
  <c r="AI106" i="11"/>
  <c r="AH106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5" i="11"/>
  <c r="AH55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H20" i="11"/>
  <c r="AI19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20" i="11"/>
  <c r="AH134" i="11" l="1"/>
  <c r="AJ112" i="11"/>
  <c r="AL152" i="11"/>
  <c r="AN152" i="11"/>
  <c r="AF153" i="11"/>
  <c r="AF174" i="11" s="1"/>
  <c r="AH174" i="11" s="1"/>
  <c r="AJ174" i="11" s="1"/>
  <c r="AN103" i="11"/>
  <c r="AL103" i="11"/>
  <c r="D179" i="9"/>
  <c r="D162" i="9"/>
  <c r="D155" i="9"/>
  <c r="D154" i="9"/>
  <c r="D142" i="9"/>
  <c r="D136" i="9"/>
  <c r="D111" i="9"/>
  <c r="D104" i="9"/>
  <c r="D83" i="9"/>
  <c r="D53" i="9"/>
  <c r="D21" i="9"/>
  <c r="AJ134" i="11" l="1"/>
  <c r="AN134" i="11"/>
  <c r="AH153" i="11"/>
  <c r="AN153" i="11" s="1"/>
  <c r="AN174" i="11"/>
  <c r="AL174" i="11"/>
  <c r="AL153" i="11"/>
  <c r="I10" i="1"/>
  <c r="H10" i="1"/>
  <c r="G10" i="1"/>
  <c r="F10" i="1"/>
  <c r="E10" i="1"/>
  <c r="D10" i="1"/>
  <c r="C10" i="1"/>
  <c r="AJ153" i="11" l="1"/>
  <c r="AB173" i="11"/>
  <c r="AB158" i="11"/>
  <c r="AB152" i="11"/>
  <c r="AB140" i="11"/>
  <c r="AB134" i="11"/>
  <c r="AB110" i="11"/>
  <c r="AB103" i="11"/>
  <c r="AB82" i="11"/>
  <c r="AB52" i="11"/>
  <c r="AE172" i="11"/>
  <c r="AD172" i="11"/>
  <c r="AE171" i="11"/>
  <c r="AD171" i="11"/>
  <c r="AE170" i="11"/>
  <c r="AD170" i="11"/>
  <c r="AE169" i="11"/>
  <c r="AD169" i="11"/>
  <c r="AE168" i="11"/>
  <c r="AD168" i="11"/>
  <c r="AE167" i="11"/>
  <c r="AD167" i="11"/>
  <c r="AE166" i="11"/>
  <c r="AD166" i="11"/>
  <c r="AE165" i="11"/>
  <c r="AD165" i="11"/>
  <c r="AE164" i="11"/>
  <c r="AD164" i="11"/>
  <c r="AE163" i="11"/>
  <c r="AD163" i="11"/>
  <c r="AE162" i="11"/>
  <c r="AD162" i="11"/>
  <c r="AE161" i="11"/>
  <c r="AD161" i="11"/>
  <c r="AE157" i="11"/>
  <c r="AD157" i="11"/>
  <c r="AE156" i="11"/>
  <c r="AD156" i="11"/>
  <c r="AE151" i="11"/>
  <c r="AD151" i="11"/>
  <c r="AE150" i="11"/>
  <c r="AD150" i="11"/>
  <c r="AE149" i="11"/>
  <c r="AD149" i="11"/>
  <c r="AE148" i="11"/>
  <c r="AD148" i="11"/>
  <c r="AE145" i="11"/>
  <c r="AD145" i="11"/>
  <c r="AE144" i="11"/>
  <c r="AD144" i="11"/>
  <c r="AE139" i="11"/>
  <c r="AD139" i="11"/>
  <c r="AE138" i="11"/>
  <c r="AD138" i="11"/>
  <c r="AE137" i="11"/>
  <c r="AD137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14" i="11"/>
  <c r="AD114" i="11"/>
  <c r="AE113" i="11"/>
  <c r="AD113" i="11"/>
  <c r="AE112" i="11"/>
  <c r="AD112" i="11"/>
  <c r="AE109" i="11"/>
  <c r="AD109" i="11"/>
  <c r="AE108" i="11"/>
  <c r="AD108" i="11"/>
  <c r="AE107" i="11"/>
  <c r="AD107" i="11"/>
  <c r="AE106" i="11"/>
  <c r="AD106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5" i="11"/>
  <c r="AD55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19" i="11"/>
  <c r="AD19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20" i="11"/>
  <c r="AB153" i="11" l="1"/>
  <c r="AB174" i="11" l="1"/>
  <c r="N42" i="9" l="1"/>
  <c r="X173" i="11" l="1"/>
  <c r="AD173" i="11" s="1"/>
  <c r="X158" i="11"/>
  <c r="X152" i="11"/>
  <c r="AD152" i="11" s="1"/>
  <c r="X140" i="11"/>
  <c r="AD140" i="11" s="1"/>
  <c r="X134" i="11"/>
  <c r="AD134" i="11" s="1"/>
  <c r="X110" i="11"/>
  <c r="AD110" i="11" s="1"/>
  <c r="X103" i="11"/>
  <c r="AD103" i="11" s="1"/>
  <c r="X82" i="11"/>
  <c r="AD82" i="11" s="1"/>
  <c r="X52" i="11"/>
  <c r="AD52" i="11" s="1"/>
  <c r="AA172" i="11" l="1"/>
  <c r="Z172" i="11"/>
  <c r="AA171" i="11"/>
  <c r="Z171" i="11"/>
  <c r="AA170" i="11"/>
  <c r="Z170" i="11"/>
  <c r="AA169" i="11"/>
  <c r="Z169" i="11"/>
  <c r="AA168" i="11"/>
  <c r="Z168" i="11"/>
  <c r="AA167" i="11"/>
  <c r="Z167" i="11"/>
  <c r="AA166" i="11"/>
  <c r="Z166" i="11"/>
  <c r="AA165" i="11"/>
  <c r="Z165" i="11"/>
  <c r="AA164" i="11"/>
  <c r="Z164" i="11"/>
  <c r="AA163" i="11"/>
  <c r="Z163" i="11"/>
  <c r="AA162" i="11"/>
  <c r="Z162" i="11"/>
  <c r="AA161" i="11"/>
  <c r="Z161" i="11"/>
  <c r="AA157" i="11"/>
  <c r="Z157" i="11"/>
  <c r="AA156" i="11"/>
  <c r="Z156" i="11"/>
  <c r="AA151" i="11"/>
  <c r="Z151" i="11"/>
  <c r="AA150" i="11"/>
  <c r="Z150" i="11"/>
  <c r="AA149" i="11"/>
  <c r="Z149" i="11"/>
  <c r="AA148" i="11"/>
  <c r="Z148" i="11"/>
  <c r="AA145" i="11"/>
  <c r="Z145" i="11"/>
  <c r="AA144" i="11"/>
  <c r="Z144" i="11"/>
  <c r="AA139" i="11"/>
  <c r="Z139" i="11"/>
  <c r="AA138" i="11"/>
  <c r="Z138" i="11"/>
  <c r="AA137" i="11"/>
  <c r="Z137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5" i="11"/>
  <c r="Z115" i="11"/>
  <c r="AA114" i="11"/>
  <c r="Z114" i="11"/>
  <c r="AA113" i="11"/>
  <c r="Z113" i="11"/>
  <c r="AA112" i="11"/>
  <c r="Z112" i="11"/>
  <c r="AA109" i="11"/>
  <c r="Z109" i="11"/>
  <c r="AA108" i="11"/>
  <c r="Z108" i="11"/>
  <c r="AA107" i="11"/>
  <c r="Z107" i="11"/>
  <c r="AA106" i="11"/>
  <c r="Z106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20" i="11"/>
  <c r="AD20" i="11" s="1"/>
  <c r="W80" i="11"/>
  <c r="V80" i="11"/>
  <c r="S80" i="11"/>
  <c r="R80" i="11"/>
  <c r="O80" i="11"/>
  <c r="N80" i="11"/>
  <c r="K80" i="11"/>
  <c r="J80" i="11"/>
  <c r="G80" i="11"/>
  <c r="F80" i="11"/>
  <c r="P81" i="9"/>
  <c r="O81" i="9"/>
  <c r="N81" i="9"/>
  <c r="X153" i="11" l="1"/>
  <c r="AD153" i="11" s="1"/>
  <c r="N151" i="9"/>
  <c r="O151" i="9"/>
  <c r="P151" i="9"/>
  <c r="X174" i="11" l="1"/>
  <c r="AD174" i="11" s="1"/>
  <c r="E81" i="9" l="1"/>
  <c r="T173" i="11"/>
  <c r="Z173" i="11" s="1"/>
  <c r="T158" i="11"/>
  <c r="T152" i="11"/>
  <c r="Z152" i="11" s="1"/>
  <c r="T140" i="11"/>
  <c r="Z140" i="11" s="1"/>
  <c r="T134" i="11"/>
  <c r="Z134" i="11" s="1"/>
  <c r="T110" i="11"/>
  <c r="Z110" i="11" s="1"/>
  <c r="T103" i="11"/>
  <c r="Z103" i="11" s="1"/>
  <c r="T82" i="11"/>
  <c r="Z82" i="11" s="1"/>
  <c r="T52" i="11"/>
  <c r="Z52" i="11" s="1"/>
  <c r="W172" i="11"/>
  <c r="V172" i="11"/>
  <c r="W171" i="11"/>
  <c r="V171" i="11"/>
  <c r="W170" i="11"/>
  <c r="V170" i="11"/>
  <c r="W169" i="11"/>
  <c r="V169" i="11"/>
  <c r="W168" i="11"/>
  <c r="V168" i="11"/>
  <c r="W167" i="11"/>
  <c r="V167" i="11"/>
  <c r="W166" i="11"/>
  <c r="V166" i="11"/>
  <c r="W165" i="11"/>
  <c r="V165" i="11"/>
  <c r="W164" i="11"/>
  <c r="V164" i="11"/>
  <c r="W163" i="11"/>
  <c r="V163" i="11"/>
  <c r="W162" i="11"/>
  <c r="V162" i="11"/>
  <c r="W161" i="11"/>
  <c r="V161" i="11"/>
  <c r="W157" i="11"/>
  <c r="V157" i="11"/>
  <c r="W156" i="11"/>
  <c r="V156" i="11"/>
  <c r="W151" i="11"/>
  <c r="V151" i="11"/>
  <c r="W150" i="11"/>
  <c r="V150" i="11"/>
  <c r="W149" i="11"/>
  <c r="V149" i="11"/>
  <c r="W148" i="11"/>
  <c r="V148" i="11"/>
  <c r="W145" i="11"/>
  <c r="V145" i="11"/>
  <c r="W144" i="11"/>
  <c r="V144" i="11"/>
  <c r="W139" i="11"/>
  <c r="V139" i="11"/>
  <c r="W138" i="11"/>
  <c r="V138" i="11"/>
  <c r="W137" i="11"/>
  <c r="V137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5" i="11"/>
  <c r="V115" i="11"/>
  <c r="W114" i="11"/>
  <c r="V114" i="11"/>
  <c r="W113" i="11"/>
  <c r="V113" i="11"/>
  <c r="W112" i="11"/>
  <c r="V112" i="11"/>
  <c r="W109" i="11"/>
  <c r="V109" i="11"/>
  <c r="W108" i="11"/>
  <c r="V108" i="11"/>
  <c r="W107" i="11"/>
  <c r="V107" i="11"/>
  <c r="W106" i="11"/>
  <c r="V106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1" i="11"/>
  <c r="V81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5" i="11"/>
  <c r="V55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19" i="11"/>
  <c r="V19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20" i="11"/>
  <c r="Z20" i="11" s="1"/>
  <c r="T153" i="11" l="1"/>
  <c r="T174" i="11" l="1"/>
  <c r="Z174" i="11" s="1"/>
  <c r="Z153" i="11"/>
  <c r="P173" i="11"/>
  <c r="V173" i="11" s="1"/>
  <c r="P158" i="11"/>
  <c r="P152" i="11"/>
  <c r="V152" i="11" s="1"/>
  <c r="P140" i="11"/>
  <c r="V140" i="11" s="1"/>
  <c r="P134" i="11"/>
  <c r="V134" i="11" s="1"/>
  <c r="P110" i="11"/>
  <c r="V110" i="11" s="1"/>
  <c r="P103" i="11"/>
  <c r="V103" i="11" s="1"/>
  <c r="P82" i="11"/>
  <c r="V82" i="11" s="1"/>
  <c r="P52" i="11"/>
  <c r="V52" i="11" s="1"/>
  <c r="P20" i="11"/>
  <c r="V20" i="11" s="1"/>
  <c r="P153" i="11" l="1"/>
  <c r="V153" i="11" s="1"/>
  <c r="S172" i="11"/>
  <c r="R172" i="11"/>
  <c r="S171" i="11"/>
  <c r="R171" i="11"/>
  <c r="S170" i="11"/>
  <c r="R170" i="11"/>
  <c r="S169" i="11"/>
  <c r="R169" i="11"/>
  <c r="S168" i="11"/>
  <c r="R168" i="11"/>
  <c r="S167" i="11"/>
  <c r="R167" i="11"/>
  <c r="S166" i="11"/>
  <c r="R166" i="11"/>
  <c r="S165" i="11"/>
  <c r="R165" i="11"/>
  <c r="S164" i="11"/>
  <c r="R164" i="11"/>
  <c r="S163" i="11"/>
  <c r="R163" i="11"/>
  <c r="S162" i="11"/>
  <c r="R162" i="11"/>
  <c r="S161" i="11"/>
  <c r="R161" i="11"/>
  <c r="S157" i="11"/>
  <c r="R157" i="11"/>
  <c r="S156" i="11"/>
  <c r="R156" i="11"/>
  <c r="S151" i="11"/>
  <c r="R151" i="11"/>
  <c r="S150" i="11"/>
  <c r="R150" i="11"/>
  <c r="S149" i="11"/>
  <c r="R149" i="11"/>
  <c r="S148" i="11"/>
  <c r="R148" i="11"/>
  <c r="S145" i="11"/>
  <c r="R145" i="11"/>
  <c r="S144" i="11"/>
  <c r="R144" i="11"/>
  <c r="S139" i="11"/>
  <c r="R139" i="11"/>
  <c r="S138" i="11"/>
  <c r="R138" i="11"/>
  <c r="S137" i="11"/>
  <c r="R137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5" i="11"/>
  <c r="R115" i="11"/>
  <c r="S114" i="11"/>
  <c r="R114" i="11"/>
  <c r="S113" i="11"/>
  <c r="R113" i="11"/>
  <c r="S112" i="11"/>
  <c r="R112" i="11"/>
  <c r="S109" i="11"/>
  <c r="R109" i="11"/>
  <c r="S108" i="11"/>
  <c r="R108" i="11"/>
  <c r="S107" i="11"/>
  <c r="R107" i="11"/>
  <c r="S106" i="11"/>
  <c r="R106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1" i="11"/>
  <c r="R81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5" i="11"/>
  <c r="R55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19" i="11"/>
  <c r="R19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74" i="11" l="1"/>
  <c r="V174" i="11" s="1"/>
  <c r="O172" i="11"/>
  <c r="N172" i="11"/>
  <c r="O171" i="11"/>
  <c r="N171" i="11"/>
  <c r="O170" i="11"/>
  <c r="N170" i="11"/>
  <c r="O169" i="11"/>
  <c r="N169" i="11"/>
  <c r="O168" i="11"/>
  <c r="N168" i="11"/>
  <c r="O167" i="11"/>
  <c r="N167" i="11"/>
  <c r="O166" i="11"/>
  <c r="N166" i="11"/>
  <c r="O165" i="11"/>
  <c r="N165" i="11"/>
  <c r="O164" i="11"/>
  <c r="N164" i="11"/>
  <c r="O163" i="11"/>
  <c r="N163" i="11"/>
  <c r="O162" i="11"/>
  <c r="N162" i="11"/>
  <c r="O161" i="11"/>
  <c r="N161" i="11"/>
  <c r="O157" i="11"/>
  <c r="N157" i="11"/>
  <c r="O156" i="11"/>
  <c r="N156" i="11"/>
  <c r="O151" i="11"/>
  <c r="N151" i="11"/>
  <c r="O150" i="11"/>
  <c r="N150" i="11"/>
  <c r="O149" i="11"/>
  <c r="N149" i="11"/>
  <c r="O148" i="11"/>
  <c r="N148" i="11"/>
  <c r="O145" i="11"/>
  <c r="N145" i="11"/>
  <c r="O144" i="11"/>
  <c r="N144" i="11"/>
  <c r="O139" i="11"/>
  <c r="N139" i="11"/>
  <c r="O138" i="11"/>
  <c r="N138" i="11"/>
  <c r="O137" i="11"/>
  <c r="N137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5" i="11"/>
  <c r="N115" i="11"/>
  <c r="O114" i="11"/>
  <c r="N114" i="11"/>
  <c r="O113" i="11"/>
  <c r="N113" i="11"/>
  <c r="O112" i="11"/>
  <c r="N112" i="11"/>
  <c r="O109" i="11"/>
  <c r="N109" i="11"/>
  <c r="O108" i="11"/>
  <c r="N108" i="11"/>
  <c r="O107" i="11"/>
  <c r="N107" i="11"/>
  <c r="O106" i="11"/>
  <c r="N106" i="11"/>
  <c r="O102" i="11"/>
  <c r="N102" i="11"/>
  <c r="O101" i="11"/>
  <c r="N101" i="11"/>
  <c r="N100" i="11"/>
  <c r="O99" i="11"/>
  <c r="N99" i="11"/>
  <c r="O98" i="11"/>
  <c r="N98" i="11"/>
  <c r="O97" i="11"/>
  <c r="N97" i="11"/>
  <c r="O96" i="11"/>
  <c r="N96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1" i="11"/>
  <c r="N81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19" i="11"/>
  <c r="N19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73" i="11"/>
  <c r="R173" i="11" s="1"/>
  <c r="L158" i="11"/>
  <c r="L152" i="11"/>
  <c r="R152" i="11" s="1"/>
  <c r="L140" i="11"/>
  <c r="R140" i="11" s="1"/>
  <c r="L134" i="11"/>
  <c r="R134" i="11" s="1"/>
  <c r="L110" i="11"/>
  <c r="R110" i="11" s="1"/>
  <c r="L103" i="11"/>
  <c r="R103" i="11" s="1"/>
  <c r="L82" i="11"/>
  <c r="R82" i="11" s="1"/>
  <c r="L52" i="11"/>
  <c r="R52" i="11" s="1"/>
  <c r="L20" i="11"/>
  <c r="R20" i="11" s="1"/>
  <c r="L153" i="11" l="1"/>
  <c r="R153" i="11" s="1"/>
  <c r="L174" i="11" l="1"/>
  <c r="R174" i="11" s="1"/>
  <c r="N129" i="9"/>
  <c r="N130" i="9"/>
  <c r="D180" i="9" l="1"/>
  <c r="H173" i="11" l="1"/>
  <c r="N173" i="11" s="1"/>
  <c r="H158" i="11"/>
  <c r="H152" i="11"/>
  <c r="N152" i="11" s="1"/>
  <c r="H140" i="11"/>
  <c r="N140" i="11" s="1"/>
  <c r="H134" i="11"/>
  <c r="N134" i="11" s="1"/>
  <c r="H110" i="11"/>
  <c r="N110" i="11" s="1"/>
  <c r="I100" i="11"/>
  <c r="O100" i="11" s="1"/>
  <c r="H103" i="11"/>
  <c r="N103" i="11" s="1"/>
  <c r="H82" i="11"/>
  <c r="N82" i="11" s="1"/>
  <c r="H52" i="11"/>
  <c r="N52" i="11" s="1"/>
  <c r="K172" i="11"/>
  <c r="J172" i="11"/>
  <c r="K171" i="11"/>
  <c r="J171" i="11"/>
  <c r="K170" i="11"/>
  <c r="J170" i="11"/>
  <c r="K169" i="11"/>
  <c r="J169" i="11"/>
  <c r="K168" i="11"/>
  <c r="J168" i="11"/>
  <c r="K167" i="11"/>
  <c r="J167" i="11"/>
  <c r="K166" i="11"/>
  <c r="J166" i="11"/>
  <c r="K165" i="11"/>
  <c r="J165" i="11"/>
  <c r="K164" i="11"/>
  <c r="J164" i="11"/>
  <c r="K163" i="11"/>
  <c r="J163" i="11"/>
  <c r="K162" i="11"/>
  <c r="J162" i="11"/>
  <c r="K161" i="11"/>
  <c r="J161" i="11"/>
  <c r="K157" i="11"/>
  <c r="J157" i="11"/>
  <c r="K156" i="11"/>
  <c r="J156" i="11"/>
  <c r="K151" i="11"/>
  <c r="J151" i="11"/>
  <c r="K150" i="11"/>
  <c r="J150" i="11"/>
  <c r="K149" i="11"/>
  <c r="J149" i="11"/>
  <c r="K148" i="11"/>
  <c r="J148" i="11"/>
  <c r="K145" i="11"/>
  <c r="J145" i="11"/>
  <c r="K144" i="11"/>
  <c r="J144" i="11"/>
  <c r="K139" i="11"/>
  <c r="J139" i="11"/>
  <c r="K138" i="11"/>
  <c r="J138" i="11"/>
  <c r="K137" i="11"/>
  <c r="J137" i="11"/>
  <c r="K133" i="11"/>
  <c r="J133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5" i="11"/>
  <c r="J115" i="11"/>
  <c r="K114" i="11"/>
  <c r="J114" i="11"/>
  <c r="K113" i="11"/>
  <c r="J113" i="11"/>
  <c r="K112" i="11"/>
  <c r="J112" i="11"/>
  <c r="K109" i="11"/>
  <c r="J109" i="11"/>
  <c r="K108" i="11"/>
  <c r="J108" i="11"/>
  <c r="K107" i="11"/>
  <c r="J107" i="11"/>
  <c r="K106" i="11"/>
  <c r="J106" i="11"/>
  <c r="K102" i="11"/>
  <c r="J102" i="11"/>
  <c r="K101" i="11"/>
  <c r="J101" i="11"/>
  <c r="K99" i="11"/>
  <c r="J99" i="11"/>
  <c r="K98" i="11"/>
  <c r="J98" i="11"/>
  <c r="K97" i="11"/>
  <c r="J97" i="11"/>
  <c r="K96" i="11"/>
  <c r="J96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1" i="11"/>
  <c r="J81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19" i="11"/>
  <c r="J19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20" i="11"/>
  <c r="N20" i="11" s="1"/>
  <c r="H153" i="11" l="1"/>
  <c r="N153" i="11" s="1"/>
  <c r="H174" i="11" l="1"/>
  <c r="N174" i="11" s="1"/>
  <c r="D173" i="11"/>
  <c r="J173" i="11" s="1"/>
  <c r="B173" i="11"/>
  <c r="G172" i="11"/>
  <c r="F172" i="11"/>
  <c r="G171" i="11"/>
  <c r="F171" i="11"/>
  <c r="G170" i="11"/>
  <c r="F170" i="11"/>
  <c r="G169" i="11"/>
  <c r="F169" i="11"/>
  <c r="G168" i="11"/>
  <c r="F168" i="11"/>
  <c r="G167" i="11"/>
  <c r="F167" i="11"/>
  <c r="G166" i="11"/>
  <c r="F166" i="11"/>
  <c r="G165" i="11"/>
  <c r="F165" i="11"/>
  <c r="G164" i="11"/>
  <c r="F164" i="11"/>
  <c r="G163" i="11"/>
  <c r="F163" i="11"/>
  <c r="G162" i="11"/>
  <c r="F162" i="11"/>
  <c r="G161" i="11"/>
  <c r="F161" i="11"/>
  <c r="D158" i="11"/>
  <c r="B158" i="11"/>
  <c r="G157" i="11"/>
  <c r="F157" i="11"/>
  <c r="G156" i="11"/>
  <c r="F156" i="11"/>
  <c r="D152" i="11"/>
  <c r="J152" i="11" s="1"/>
  <c r="B152" i="11"/>
  <c r="G151" i="11"/>
  <c r="F151" i="11"/>
  <c r="G150" i="11"/>
  <c r="F150" i="11"/>
  <c r="G149" i="11"/>
  <c r="F149" i="11"/>
  <c r="G148" i="11"/>
  <c r="F148" i="11"/>
  <c r="G145" i="11"/>
  <c r="F145" i="11"/>
  <c r="G144" i="11"/>
  <c r="F144" i="11"/>
  <c r="D140" i="11"/>
  <c r="J140" i="11" s="1"/>
  <c r="B140" i="11"/>
  <c r="G139" i="11"/>
  <c r="F139" i="11"/>
  <c r="G138" i="11"/>
  <c r="F138" i="11"/>
  <c r="G137" i="11"/>
  <c r="F137" i="11"/>
  <c r="D134" i="11"/>
  <c r="B134" i="11"/>
  <c r="G133" i="11"/>
  <c r="F133" i="11"/>
  <c r="AT132" i="11"/>
  <c r="G132" i="11"/>
  <c r="F132" i="11"/>
  <c r="G131" i="11"/>
  <c r="F131" i="11"/>
  <c r="G130" i="11"/>
  <c r="F130" i="11"/>
  <c r="G129" i="11"/>
  <c r="F129" i="11"/>
  <c r="G128" i="11"/>
  <c r="F128" i="11"/>
  <c r="AT127" i="11"/>
  <c r="AQ127" i="11"/>
  <c r="AS127" i="11" s="1"/>
  <c r="G127" i="11"/>
  <c r="F127" i="11"/>
  <c r="AT126" i="11"/>
  <c r="AS126" i="11"/>
  <c r="G126" i="11"/>
  <c r="F126" i="11"/>
  <c r="AT125" i="11"/>
  <c r="AS125" i="11"/>
  <c r="G125" i="11"/>
  <c r="F125" i="11"/>
  <c r="AT124" i="11"/>
  <c r="AS124" i="11"/>
  <c r="G124" i="11"/>
  <c r="F124" i="11"/>
  <c r="AT123" i="11"/>
  <c r="AS123" i="11"/>
  <c r="G123" i="11"/>
  <c r="F123" i="11"/>
  <c r="AT122" i="11"/>
  <c r="AS122" i="11"/>
  <c r="G122" i="11"/>
  <c r="F122" i="11"/>
  <c r="AT121" i="11"/>
  <c r="AS121" i="11"/>
  <c r="G121" i="11"/>
  <c r="F121" i="11"/>
  <c r="AT120" i="11"/>
  <c r="AS120" i="11"/>
  <c r="G120" i="11"/>
  <c r="F120" i="11"/>
  <c r="AT119" i="11"/>
  <c r="AS119" i="11"/>
  <c r="G119" i="11"/>
  <c r="F119" i="11"/>
  <c r="AT118" i="11"/>
  <c r="AS118" i="11"/>
  <c r="G118" i="11"/>
  <c r="F118" i="11"/>
  <c r="AT117" i="11"/>
  <c r="AS117" i="11"/>
  <c r="G117" i="11"/>
  <c r="F117" i="11"/>
  <c r="AT116" i="11"/>
  <c r="AQ116" i="11"/>
  <c r="AQ132" i="11" s="1"/>
  <c r="AS132" i="11" s="1"/>
  <c r="G116" i="11"/>
  <c r="F116" i="11"/>
  <c r="AT115" i="11"/>
  <c r="AQ115" i="11"/>
  <c r="AS115" i="11" s="1"/>
  <c r="G115" i="11"/>
  <c r="F115" i="11"/>
  <c r="G114" i="11"/>
  <c r="F114" i="11"/>
  <c r="G113" i="11"/>
  <c r="F113" i="11"/>
  <c r="G112" i="11"/>
  <c r="F112" i="11"/>
  <c r="AT111" i="11"/>
  <c r="AS111" i="11"/>
  <c r="AT110" i="11"/>
  <c r="AS110" i="11"/>
  <c r="D110" i="11"/>
  <c r="J110" i="11" s="1"/>
  <c r="B110" i="11"/>
  <c r="AT109" i="11"/>
  <c r="AS109" i="11"/>
  <c r="G109" i="11"/>
  <c r="F109" i="11"/>
  <c r="AT108" i="11"/>
  <c r="AS108" i="11"/>
  <c r="G108" i="11"/>
  <c r="F108" i="11"/>
  <c r="AT107" i="11"/>
  <c r="AS107" i="11"/>
  <c r="G107" i="11"/>
  <c r="F107" i="11"/>
  <c r="AT106" i="11"/>
  <c r="AS106" i="11"/>
  <c r="G106" i="11"/>
  <c r="F106" i="11"/>
  <c r="AT105" i="11"/>
  <c r="AQ105" i="11"/>
  <c r="AS105" i="11" s="1"/>
  <c r="G102" i="11"/>
  <c r="F102" i="11"/>
  <c r="G101" i="11"/>
  <c r="F101" i="11"/>
  <c r="E100" i="11"/>
  <c r="K100" i="11" s="1"/>
  <c r="D100" i="11"/>
  <c r="J100" i="11" s="1"/>
  <c r="B100" i="11"/>
  <c r="G99" i="11"/>
  <c r="F99" i="11"/>
  <c r="AT98" i="11"/>
  <c r="AS98" i="11"/>
  <c r="G98" i="11"/>
  <c r="F98" i="11"/>
  <c r="AT97" i="11"/>
  <c r="AS97" i="11"/>
  <c r="G97" i="11"/>
  <c r="F97" i="11"/>
  <c r="AT96" i="11"/>
  <c r="AS96" i="11"/>
  <c r="G96" i="11"/>
  <c r="F96" i="11"/>
  <c r="AT95" i="11"/>
  <c r="AS95" i="11"/>
  <c r="AT94" i="11"/>
  <c r="AS94" i="11"/>
  <c r="AT93" i="11"/>
  <c r="AS93" i="11"/>
  <c r="G93" i="11"/>
  <c r="F93" i="11"/>
  <c r="AT92" i="11"/>
  <c r="AS92" i="11"/>
  <c r="G92" i="11"/>
  <c r="F92" i="11"/>
  <c r="AT91" i="11"/>
  <c r="AS91" i="11"/>
  <c r="G91" i="11"/>
  <c r="F91" i="11"/>
  <c r="AT90" i="11"/>
  <c r="AS90" i="11"/>
  <c r="G90" i="11"/>
  <c r="F90" i="11"/>
  <c r="AT89" i="11"/>
  <c r="AS89" i="11"/>
  <c r="G89" i="11"/>
  <c r="F89" i="11"/>
  <c r="AT88" i="11"/>
  <c r="AQ88" i="11"/>
  <c r="AS88" i="11" s="1"/>
  <c r="G88" i="11"/>
  <c r="F88" i="11"/>
  <c r="G87" i="11"/>
  <c r="F87" i="11"/>
  <c r="AT86" i="11"/>
  <c r="AS86" i="11"/>
  <c r="G86" i="11"/>
  <c r="F86" i="11"/>
  <c r="AT82" i="11"/>
  <c r="AS82" i="11"/>
  <c r="D82" i="11"/>
  <c r="J82" i="11" s="1"/>
  <c r="B82" i="11"/>
  <c r="G81" i="11"/>
  <c r="F81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AT69" i="11"/>
  <c r="AS69" i="11"/>
  <c r="G69" i="11"/>
  <c r="F69" i="11"/>
  <c r="G68" i="11"/>
  <c r="F68" i="11"/>
  <c r="AT67" i="11"/>
  <c r="AS67" i="11"/>
  <c r="G67" i="11"/>
  <c r="F67" i="11"/>
  <c r="AT66" i="11"/>
  <c r="AS66" i="11"/>
  <c r="G66" i="11"/>
  <c r="F66" i="11"/>
  <c r="AT65" i="11"/>
  <c r="AS65" i="11"/>
  <c r="G65" i="11"/>
  <c r="F65" i="11"/>
  <c r="AT64" i="11"/>
  <c r="AS64" i="11"/>
  <c r="G64" i="11"/>
  <c r="F64" i="11"/>
  <c r="AT63" i="11"/>
  <c r="AS63" i="11"/>
  <c r="G63" i="11"/>
  <c r="F63" i="11"/>
  <c r="AT62" i="11"/>
  <c r="AS62" i="11"/>
  <c r="G62" i="11"/>
  <c r="F62" i="11"/>
  <c r="AT61" i="11"/>
  <c r="AS61" i="11"/>
  <c r="G61" i="11"/>
  <c r="F61" i="11"/>
  <c r="AT60" i="11"/>
  <c r="AS60" i="11"/>
  <c r="G60" i="11"/>
  <c r="F60" i="11"/>
  <c r="AT59" i="11"/>
  <c r="AS59" i="11"/>
  <c r="G59" i="11"/>
  <c r="F59" i="11"/>
  <c r="G58" i="11"/>
  <c r="F58" i="11"/>
  <c r="AT57" i="11"/>
  <c r="AS57" i="11"/>
  <c r="G57" i="11"/>
  <c r="F57" i="11"/>
  <c r="AT56" i="11"/>
  <c r="AS56" i="11"/>
  <c r="G56" i="11"/>
  <c r="F56" i="11"/>
  <c r="AT55" i="11"/>
  <c r="AS55" i="11"/>
  <c r="G55" i="11"/>
  <c r="F55" i="11"/>
  <c r="AT54" i="11"/>
  <c r="AS54" i="11"/>
  <c r="AT52" i="11"/>
  <c r="AQ52" i="11"/>
  <c r="AS52" i="11" s="1"/>
  <c r="D52" i="11"/>
  <c r="J52" i="11" s="1"/>
  <c r="B52" i="11"/>
  <c r="AT51" i="11"/>
  <c r="AS51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AT28" i="11"/>
  <c r="AS28" i="11"/>
  <c r="G28" i="11"/>
  <c r="F28" i="11"/>
  <c r="AT27" i="11"/>
  <c r="AS27" i="11"/>
  <c r="G27" i="11"/>
  <c r="F27" i="11"/>
  <c r="AT26" i="11"/>
  <c r="AS26" i="11"/>
  <c r="G26" i="11"/>
  <c r="F26" i="11"/>
  <c r="AT25" i="11"/>
  <c r="AS25" i="11"/>
  <c r="G25" i="11"/>
  <c r="F25" i="11"/>
  <c r="AT24" i="11"/>
  <c r="AS24" i="11"/>
  <c r="G24" i="11"/>
  <c r="F24" i="11"/>
  <c r="AT23" i="11"/>
  <c r="AS23" i="11"/>
  <c r="G23" i="11"/>
  <c r="F23" i="11"/>
  <c r="AT22" i="11"/>
  <c r="AS22" i="11"/>
  <c r="AT20" i="11"/>
  <c r="AQ20" i="11"/>
  <c r="AS20" i="11" s="1"/>
  <c r="D20" i="11"/>
  <c r="J20" i="11" s="1"/>
  <c r="B20" i="11"/>
  <c r="AT19" i="11"/>
  <c r="AS19" i="11"/>
  <c r="G19" i="11"/>
  <c r="F19" i="11"/>
  <c r="G18" i="11"/>
  <c r="F18" i="11"/>
  <c r="G17" i="11"/>
  <c r="F17" i="11"/>
  <c r="G16" i="11"/>
  <c r="F16" i="11"/>
  <c r="G15" i="11"/>
  <c r="F15" i="11"/>
  <c r="AT14" i="11"/>
  <c r="AS14" i="11"/>
  <c r="G14" i="11"/>
  <c r="F14" i="11"/>
  <c r="AT13" i="11"/>
  <c r="AS13" i="11"/>
  <c r="G13" i="11"/>
  <c r="F13" i="11"/>
  <c r="AT12" i="11"/>
  <c r="AS12" i="11"/>
  <c r="G12" i="11"/>
  <c r="F12" i="11"/>
  <c r="AT11" i="11"/>
  <c r="AS11" i="11"/>
  <c r="G11" i="11"/>
  <c r="F11" i="11"/>
  <c r="AT10" i="11"/>
  <c r="AS10" i="11"/>
  <c r="G10" i="11"/>
  <c r="F10" i="11"/>
  <c r="G9" i="11"/>
  <c r="F9" i="11"/>
  <c r="AT8" i="11"/>
  <c r="AS8" i="11"/>
  <c r="G8" i="11"/>
  <c r="F8" i="11"/>
  <c r="AT7" i="11"/>
  <c r="AS7" i="11"/>
  <c r="G7" i="11"/>
  <c r="F7" i="11"/>
  <c r="AT6" i="11"/>
  <c r="AS6" i="11"/>
  <c r="G6" i="11"/>
  <c r="F6" i="11"/>
  <c r="AT5" i="11"/>
  <c r="AS5" i="11"/>
  <c r="G5" i="11"/>
  <c r="F5" i="11"/>
  <c r="I12" i="1"/>
  <c r="H12" i="1"/>
  <c r="G12" i="1"/>
  <c r="F12" i="1"/>
  <c r="E12" i="1"/>
  <c r="D12" i="1"/>
  <c r="J10" i="1"/>
  <c r="J12" i="1" s="1"/>
  <c r="F14" i="12"/>
  <c r="F13" i="12"/>
  <c r="F12" i="12"/>
  <c r="F11" i="12"/>
  <c r="F10" i="12"/>
  <c r="F9" i="12"/>
  <c r="F8" i="12"/>
  <c r="F7" i="12"/>
  <c r="P179" i="9"/>
  <c r="I179" i="9"/>
  <c r="J177" i="9" s="1"/>
  <c r="P178" i="9"/>
  <c r="O178" i="9"/>
  <c r="N178" i="9"/>
  <c r="E178" i="9"/>
  <c r="P177" i="9"/>
  <c r="O177" i="9"/>
  <c r="N177" i="9"/>
  <c r="E177" i="9"/>
  <c r="P176" i="9"/>
  <c r="O176" i="9"/>
  <c r="N176" i="9"/>
  <c r="E176" i="9"/>
  <c r="P175" i="9"/>
  <c r="O175" i="9"/>
  <c r="N175" i="9"/>
  <c r="E175" i="9"/>
  <c r="P174" i="9"/>
  <c r="O174" i="9"/>
  <c r="N174" i="9"/>
  <c r="E174" i="9"/>
  <c r="P173" i="9"/>
  <c r="O173" i="9"/>
  <c r="N173" i="9"/>
  <c r="E173" i="9"/>
  <c r="P172" i="9"/>
  <c r="O172" i="9"/>
  <c r="N172" i="9"/>
  <c r="E172" i="9"/>
  <c r="P171" i="9"/>
  <c r="O171" i="9"/>
  <c r="N171" i="9"/>
  <c r="E171" i="9"/>
  <c r="P170" i="9"/>
  <c r="O170" i="9"/>
  <c r="N170" i="9"/>
  <c r="E170" i="9"/>
  <c r="P169" i="9"/>
  <c r="O169" i="9"/>
  <c r="N169" i="9"/>
  <c r="E169" i="9"/>
  <c r="P168" i="9"/>
  <c r="O168" i="9"/>
  <c r="N168" i="9"/>
  <c r="E168" i="9"/>
  <c r="P167" i="9"/>
  <c r="O167" i="9"/>
  <c r="N167" i="9"/>
  <c r="E167" i="9"/>
  <c r="P162" i="9"/>
  <c r="I162" i="9"/>
  <c r="J160" i="9" s="1"/>
  <c r="P161" i="9"/>
  <c r="O161" i="9"/>
  <c r="N161" i="9"/>
  <c r="E161" i="9"/>
  <c r="P160" i="9"/>
  <c r="O160" i="9"/>
  <c r="N160" i="9"/>
  <c r="E160" i="9"/>
  <c r="P154" i="9"/>
  <c r="I154" i="9"/>
  <c r="P153" i="9"/>
  <c r="O153" i="9"/>
  <c r="N153" i="9"/>
  <c r="E153" i="9"/>
  <c r="P152" i="9"/>
  <c r="O152" i="9"/>
  <c r="N152" i="9"/>
  <c r="E152" i="9"/>
  <c r="E151" i="9"/>
  <c r="P150" i="9"/>
  <c r="O150" i="9"/>
  <c r="N150" i="9"/>
  <c r="E150" i="9"/>
  <c r="P147" i="9"/>
  <c r="O147" i="9"/>
  <c r="N147" i="9"/>
  <c r="E147" i="9"/>
  <c r="P146" i="9"/>
  <c r="O146" i="9"/>
  <c r="N146" i="9"/>
  <c r="E146" i="9"/>
  <c r="P142" i="9"/>
  <c r="I142" i="9"/>
  <c r="J140" i="9" s="1"/>
  <c r="P141" i="9"/>
  <c r="O141" i="9"/>
  <c r="N141" i="9"/>
  <c r="E141" i="9"/>
  <c r="P140" i="9"/>
  <c r="O140" i="9"/>
  <c r="N140" i="9"/>
  <c r="E140" i="9"/>
  <c r="P139" i="9"/>
  <c r="O139" i="9"/>
  <c r="N139" i="9"/>
  <c r="E139" i="9"/>
  <c r="P136" i="9"/>
  <c r="I136" i="9"/>
  <c r="P135" i="9"/>
  <c r="O135" i="9"/>
  <c r="N135" i="9"/>
  <c r="E135" i="9"/>
  <c r="O134" i="9"/>
  <c r="N134" i="9"/>
  <c r="E134" i="9"/>
  <c r="P133" i="9"/>
  <c r="O133" i="9"/>
  <c r="N133" i="9"/>
  <c r="E133" i="9"/>
  <c r="P132" i="9"/>
  <c r="O132" i="9"/>
  <c r="N132" i="9"/>
  <c r="E132" i="9"/>
  <c r="P131" i="9"/>
  <c r="O131" i="9"/>
  <c r="N131" i="9"/>
  <c r="E131" i="9"/>
  <c r="P130" i="9"/>
  <c r="O130" i="9"/>
  <c r="E130" i="9"/>
  <c r="P129" i="9"/>
  <c r="O129" i="9"/>
  <c r="E129" i="9"/>
  <c r="P128" i="9"/>
  <c r="O128" i="9"/>
  <c r="N128" i="9"/>
  <c r="E128" i="9"/>
  <c r="P127" i="9"/>
  <c r="O127" i="9"/>
  <c r="N127" i="9"/>
  <c r="E127" i="9"/>
  <c r="P126" i="9"/>
  <c r="O126" i="9"/>
  <c r="N126" i="9"/>
  <c r="E126" i="9"/>
  <c r="P125" i="9"/>
  <c r="O125" i="9"/>
  <c r="N125" i="9"/>
  <c r="E125" i="9"/>
  <c r="P124" i="9"/>
  <c r="O124" i="9"/>
  <c r="N124" i="9"/>
  <c r="E124" i="9"/>
  <c r="P123" i="9"/>
  <c r="O123" i="9"/>
  <c r="N123" i="9"/>
  <c r="E123" i="9"/>
  <c r="P122" i="9"/>
  <c r="O122" i="9"/>
  <c r="N122" i="9"/>
  <c r="E122" i="9"/>
  <c r="P121" i="9"/>
  <c r="O121" i="9"/>
  <c r="N121" i="9"/>
  <c r="E121" i="9"/>
  <c r="P120" i="9"/>
  <c r="O120" i="9"/>
  <c r="N120" i="9"/>
  <c r="E120" i="9"/>
  <c r="P119" i="9"/>
  <c r="O119" i="9"/>
  <c r="N119" i="9"/>
  <c r="E119" i="9"/>
  <c r="P118" i="9"/>
  <c r="O118" i="9"/>
  <c r="N118" i="9"/>
  <c r="E118" i="9"/>
  <c r="P117" i="9"/>
  <c r="O117" i="9"/>
  <c r="N117" i="9"/>
  <c r="E117" i="9"/>
  <c r="P116" i="9"/>
  <c r="O116" i="9"/>
  <c r="N116" i="9"/>
  <c r="E116" i="9"/>
  <c r="P115" i="9"/>
  <c r="O115" i="9"/>
  <c r="N115" i="9"/>
  <c r="E115" i="9"/>
  <c r="P114" i="9"/>
  <c r="O114" i="9"/>
  <c r="N114" i="9"/>
  <c r="E114" i="9"/>
  <c r="P111" i="9"/>
  <c r="I111" i="9"/>
  <c r="J109" i="9" s="1"/>
  <c r="P110" i="9"/>
  <c r="O110" i="9"/>
  <c r="N110" i="9"/>
  <c r="E110" i="9"/>
  <c r="P109" i="9"/>
  <c r="O109" i="9"/>
  <c r="N109" i="9"/>
  <c r="E109" i="9"/>
  <c r="P108" i="9"/>
  <c r="O108" i="9"/>
  <c r="N108" i="9"/>
  <c r="E108" i="9"/>
  <c r="P107" i="9"/>
  <c r="O107" i="9"/>
  <c r="N107" i="9"/>
  <c r="E107" i="9"/>
  <c r="P104" i="9"/>
  <c r="I104" i="9"/>
  <c r="J92" i="9" s="1"/>
  <c r="E98" i="9"/>
  <c r="P103" i="9"/>
  <c r="O103" i="9"/>
  <c r="N103" i="9"/>
  <c r="P102" i="9"/>
  <c r="O102" i="9"/>
  <c r="N102" i="9"/>
  <c r="P101" i="9"/>
  <c r="O101" i="9"/>
  <c r="N101" i="9"/>
  <c r="P100" i="9"/>
  <c r="O100" i="9"/>
  <c r="N100" i="9"/>
  <c r="P99" i="9"/>
  <c r="O99" i="9"/>
  <c r="N99" i="9"/>
  <c r="P98" i="9"/>
  <c r="O98" i="9"/>
  <c r="N98" i="9"/>
  <c r="P97" i="9"/>
  <c r="O97" i="9"/>
  <c r="N97" i="9"/>
  <c r="O94" i="9"/>
  <c r="N94" i="9"/>
  <c r="P93" i="9"/>
  <c r="O93" i="9"/>
  <c r="N93" i="9"/>
  <c r="P92" i="9"/>
  <c r="O92" i="9"/>
  <c r="N92" i="9"/>
  <c r="P91" i="9"/>
  <c r="O91" i="9"/>
  <c r="N91" i="9"/>
  <c r="P90" i="9"/>
  <c r="O90" i="9"/>
  <c r="N90" i="9"/>
  <c r="P89" i="9"/>
  <c r="O89" i="9"/>
  <c r="N89" i="9"/>
  <c r="P88" i="9"/>
  <c r="O88" i="9"/>
  <c r="N88" i="9"/>
  <c r="P87" i="9"/>
  <c r="O87" i="9"/>
  <c r="N87" i="9"/>
  <c r="P83" i="9"/>
  <c r="I83" i="9"/>
  <c r="P82" i="9"/>
  <c r="O82" i="9"/>
  <c r="N82" i="9"/>
  <c r="E82" i="9"/>
  <c r="P80" i="9"/>
  <c r="O80" i="9"/>
  <c r="N80" i="9"/>
  <c r="E80" i="9"/>
  <c r="P79" i="9"/>
  <c r="O79" i="9"/>
  <c r="N79" i="9"/>
  <c r="E79" i="9"/>
  <c r="P78" i="9"/>
  <c r="O78" i="9"/>
  <c r="N78" i="9"/>
  <c r="E78" i="9"/>
  <c r="P77" i="9"/>
  <c r="O77" i="9"/>
  <c r="N77" i="9"/>
  <c r="E77" i="9"/>
  <c r="P76" i="9"/>
  <c r="O76" i="9"/>
  <c r="N76" i="9"/>
  <c r="E76" i="9"/>
  <c r="P75" i="9"/>
  <c r="O75" i="9"/>
  <c r="N75" i="9"/>
  <c r="E75" i="9"/>
  <c r="P74" i="9"/>
  <c r="O74" i="9"/>
  <c r="N74" i="9"/>
  <c r="E74" i="9"/>
  <c r="P73" i="9"/>
  <c r="O73" i="9"/>
  <c r="N73" i="9"/>
  <c r="E73" i="9"/>
  <c r="P72" i="9"/>
  <c r="O72" i="9"/>
  <c r="N72" i="9"/>
  <c r="E72" i="9"/>
  <c r="P71" i="9"/>
  <c r="O71" i="9"/>
  <c r="N71" i="9"/>
  <c r="E71" i="9"/>
  <c r="P70" i="9"/>
  <c r="O70" i="9"/>
  <c r="N70" i="9"/>
  <c r="E70" i="9"/>
  <c r="P69" i="9"/>
  <c r="O69" i="9"/>
  <c r="N69" i="9"/>
  <c r="E69" i="9"/>
  <c r="P68" i="9"/>
  <c r="O68" i="9"/>
  <c r="N68" i="9"/>
  <c r="E68" i="9"/>
  <c r="P67" i="9"/>
  <c r="O67" i="9"/>
  <c r="N67" i="9"/>
  <c r="E67" i="9"/>
  <c r="P66" i="9"/>
  <c r="O66" i="9"/>
  <c r="N66" i="9"/>
  <c r="E66" i="9"/>
  <c r="P65" i="9"/>
  <c r="O65" i="9"/>
  <c r="N65" i="9"/>
  <c r="E65" i="9"/>
  <c r="P64" i="9"/>
  <c r="O64" i="9"/>
  <c r="N64" i="9"/>
  <c r="E64" i="9"/>
  <c r="P63" i="9"/>
  <c r="O63" i="9"/>
  <c r="N63" i="9"/>
  <c r="E63" i="9"/>
  <c r="P62" i="9"/>
  <c r="O62" i="9"/>
  <c r="N62" i="9"/>
  <c r="E62" i="9"/>
  <c r="P61" i="9"/>
  <c r="O61" i="9"/>
  <c r="N61" i="9"/>
  <c r="E61" i="9"/>
  <c r="P60" i="9"/>
  <c r="O60" i="9"/>
  <c r="N60" i="9"/>
  <c r="E60" i="9"/>
  <c r="O59" i="9"/>
  <c r="N59" i="9"/>
  <c r="E59" i="9"/>
  <c r="P58" i="9"/>
  <c r="O58" i="9"/>
  <c r="N58" i="9"/>
  <c r="E58" i="9"/>
  <c r="P57" i="9"/>
  <c r="O57" i="9"/>
  <c r="N57" i="9"/>
  <c r="E57" i="9"/>
  <c r="P56" i="9"/>
  <c r="O56" i="9"/>
  <c r="N56" i="9"/>
  <c r="E56" i="9"/>
  <c r="P53" i="9"/>
  <c r="I53" i="9"/>
  <c r="P52" i="9"/>
  <c r="O52" i="9"/>
  <c r="N52" i="9"/>
  <c r="E52" i="9"/>
  <c r="P51" i="9"/>
  <c r="O51" i="9"/>
  <c r="N51" i="9"/>
  <c r="E51" i="9"/>
  <c r="P50" i="9"/>
  <c r="O50" i="9"/>
  <c r="N50" i="9"/>
  <c r="E50" i="9"/>
  <c r="P49" i="9"/>
  <c r="O49" i="9"/>
  <c r="N49" i="9"/>
  <c r="E49" i="9"/>
  <c r="P48" i="9"/>
  <c r="O48" i="9"/>
  <c r="N48" i="9"/>
  <c r="E48" i="9"/>
  <c r="P47" i="9"/>
  <c r="O47" i="9"/>
  <c r="N47" i="9"/>
  <c r="E47" i="9"/>
  <c r="P46" i="9"/>
  <c r="O46" i="9"/>
  <c r="N46" i="9"/>
  <c r="E46" i="9"/>
  <c r="P45" i="9"/>
  <c r="O45" i="9"/>
  <c r="N45" i="9"/>
  <c r="E45" i="9"/>
  <c r="P44" i="9"/>
  <c r="O44" i="9"/>
  <c r="N44" i="9"/>
  <c r="E44" i="9"/>
  <c r="P43" i="9"/>
  <c r="O43" i="9"/>
  <c r="N43" i="9"/>
  <c r="E43" i="9"/>
  <c r="P42" i="9"/>
  <c r="O42" i="9"/>
  <c r="E42" i="9"/>
  <c r="P41" i="9"/>
  <c r="O41" i="9"/>
  <c r="N41" i="9"/>
  <c r="E41" i="9"/>
  <c r="P40" i="9"/>
  <c r="O40" i="9"/>
  <c r="N40" i="9"/>
  <c r="E40" i="9"/>
  <c r="P39" i="9"/>
  <c r="O39" i="9"/>
  <c r="N39" i="9"/>
  <c r="E39" i="9"/>
  <c r="P38" i="9"/>
  <c r="O38" i="9"/>
  <c r="N38" i="9"/>
  <c r="E38" i="9"/>
  <c r="P37" i="9"/>
  <c r="O37" i="9"/>
  <c r="N37" i="9"/>
  <c r="E37" i="9"/>
  <c r="P36" i="9"/>
  <c r="O36" i="9"/>
  <c r="N36" i="9"/>
  <c r="E36" i="9"/>
  <c r="P35" i="9"/>
  <c r="O35" i="9"/>
  <c r="N35" i="9"/>
  <c r="E35" i="9"/>
  <c r="P34" i="9"/>
  <c r="O34" i="9"/>
  <c r="N34" i="9"/>
  <c r="E34" i="9"/>
  <c r="P33" i="9"/>
  <c r="O33" i="9"/>
  <c r="N33" i="9"/>
  <c r="E33" i="9"/>
  <c r="P32" i="9"/>
  <c r="O32" i="9"/>
  <c r="N32" i="9"/>
  <c r="E32" i="9"/>
  <c r="P31" i="9"/>
  <c r="O31" i="9"/>
  <c r="N31" i="9"/>
  <c r="E31" i="9"/>
  <c r="P30" i="9"/>
  <c r="O30" i="9"/>
  <c r="N30" i="9"/>
  <c r="E30" i="9"/>
  <c r="P29" i="9"/>
  <c r="O29" i="9"/>
  <c r="N29" i="9"/>
  <c r="E29" i="9"/>
  <c r="P28" i="9"/>
  <c r="O28" i="9"/>
  <c r="N28" i="9"/>
  <c r="E28" i="9"/>
  <c r="P27" i="9"/>
  <c r="O27" i="9"/>
  <c r="N27" i="9"/>
  <c r="E27" i="9"/>
  <c r="P26" i="9"/>
  <c r="O26" i="9"/>
  <c r="N26" i="9"/>
  <c r="E26" i="9"/>
  <c r="P25" i="9"/>
  <c r="O25" i="9"/>
  <c r="N25" i="9"/>
  <c r="E25" i="9"/>
  <c r="P24" i="9"/>
  <c r="O24" i="9"/>
  <c r="N24" i="9"/>
  <c r="E24" i="9"/>
  <c r="P21" i="9"/>
  <c r="I21" i="9"/>
  <c r="J17" i="9" s="1"/>
  <c r="P20" i="9"/>
  <c r="O20" i="9"/>
  <c r="N20" i="9"/>
  <c r="E20" i="9"/>
  <c r="P19" i="9"/>
  <c r="O19" i="9"/>
  <c r="N19" i="9"/>
  <c r="E19" i="9"/>
  <c r="P18" i="9"/>
  <c r="O18" i="9"/>
  <c r="N18" i="9"/>
  <c r="E18" i="9"/>
  <c r="P17" i="9"/>
  <c r="O17" i="9"/>
  <c r="N17" i="9"/>
  <c r="E17" i="9"/>
  <c r="P16" i="9"/>
  <c r="O16" i="9"/>
  <c r="N16" i="9"/>
  <c r="E16" i="9"/>
  <c r="P15" i="9"/>
  <c r="O15" i="9"/>
  <c r="N15" i="9"/>
  <c r="E15" i="9"/>
  <c r="P14" i="9"/>
  <c r="O14" i="9"/>
  <c r="N14" i="9"/>
  <c r="E14" i="9"/>
  <c r="P13" i="9"/>
  <c r="O13" i="9"/>
  <c r="N13" i="9"/>
  <c r="E13" i="9"/>
  <c r="P12" i="9"/>
  <c r="O12" i="9"/>
  <c r="N12" i="9"/>
  <c r="E12" i="9"/>
  <c r="P11" i="9"/>
  <c r="O11" i="9"/>
  <c r="N11" i="9"/>
  <c r="E11" i="9"/>
  <c r="P10" i="9"/>
  <c r="O10" i="9"/>
  <c r="N10" i="9"/>
  <c r="E10" i="9"/>
  <c r="P9" i="9"/>
  <c r="O9" i="9"/>
  <c r="N9" i="9"/>
  <c r="E9" i="9"/>
  <c r="P8" i="9"/>
  <c r="O8" i="9"/>
  <c r="N8" i="9"/>
  <c r="E8" i="9"/>
  <c r="P7" i="9"/>
  <c r="O7" i="9"/>
  <c r="N7" i="9"/>
  <c r="E7" i="9"/>
  <c r="P6" i="9"/>
  <c r="O6" i="9"/>
  <c r="N6" i="9"/>
  <c r="E6" i="9"/>
  <c r="J82" i="9" l="1"/>
  <c r="J81" i="9"/>
  <c r="J131" i="9"/>
  <c r="J127" i="9"/>
  <c r="J150" i="9"/>
  <c r="J151" i="9"/>
  <c r="J161" i="9"/>
  <c r="J51" i="9"/>
  <c r="J42" i="9"/>
  <c r="J176" i="9"/>
  <c r="AS116" i="11"/>
  <c r="F134" i="11"/>
  <c r="J134" i="11"/>
  <c r="N162" i="9"/>
  <c r="R162" i="9"/>
  <c r="J80" i="9"/>
  <c r="J69" i="9"/>
  <c r="J132" i="9"/>
  <c r="J129" i="9"/>
  <c r="J130" i="9"/>
  <c r="E102" i="9"/>
  <c r="E89" i="9"/>
  <c r="E93" i="9"/>
  <c r="E87" i="9"/>
  <c r="E91" i="9"/>
  <c r="E99" i="9"/>
  <c r="E101" i="9"/>
  <c r="E97" i="9"/>
  <c r="E103" i="9"/>
  <c r="E83" i="9"/>
  <c r="E88" i="9"/>
  <c r="E90" i="9"/>
  <c r="E92" i="9"/>
  <c r="E94" i="9"/>
  <c r="E100" i="9"/>
  <c r="F100" i="11"/>
  <c r="D103" i="11"/>
  <c r="J103" i="11" s="1"/>
  <c r="F52" i="11"/>
  <c r="B103" i="11"/>
  <c r="F20" i="11"/>
  <c r="G100" i="11"/>
  <c r="F152" i="11"/>
  <c r="F173" i="11"/>
  <c r="F82" i="11"/>
  <c r="F110" i="11"/>
  <c r="F140" i="11"/>
  <c r="J110" i="9"/>
  <c r="J107" i="9"/>
  <c r="J108" i="9"/>
  <c r="N111" i="9"/>
  <c r="N142" i="9"/>
  <c r="J170" i="9"/>
  <c r="J173" i="9"/>
  <c r="J169" i="9"/>
  <c r="J172" i="9"/>
  <c r="J175" i="9"/>
  <c r="J168" i="9"/>
  <c r="J171" i="9"/>
  <c r="J178" i="9"/>
  <c r="R180" i="9"/>
  <c r="J167" i="9"/>
  <c r="J174" i="9"/>
  <c r="N179" i="9"/>
  <c r="J119" i="9"/>
  <c r="J133" i="9"/>
  <c r="J114" i="9"/>
  <c r="J135" i="9"/>
  <c r="J126" i="9"/>
  <c r="J128" i="9"/>
  <c r="J121" i="9"/>
  <c r="J46" i="9"/>
  <c r="J25" i="9"/>
  <c r="J30" i="9"/>
  <c r="J48" i="9"/>
  <c r="J24" i="9"/>
  <c r="J33" i="9"/>
  <c r="J26" i="9"/>
  <c r="J32" i="9"/>
  <c r="J49" i="9"/>
  <c r="J16" i="9"/>
  <c r="J11" i="9"/>
  <c r="J57" i="9"/>
  <c r="J63" i="9"/>
  <c r="J56" i="9"/>
  <c r="J58" i="9"/>
  <c r="J139" i="9"/>
  <c r="J141" i="9"/>
  <c r="J120" i="9"/>
  <c r="J134" i="9"/>
  <c r="J117" i="9"/>
  <c r="J118" i="9"/>
  <c r="J125" i="9"/>
  <c r="J115" i="9"/>
  <c r="J123" i="9"/>
  <c r="J122" i="9"/>
  <c r="N136" i="9"/>
  <c r="J116" i="9"/>
  <c r="J124" i="9"/>
  <c r="J94" i="9"/>
  <c r="N104" i="9"/>
  <c r="J87" i="9"/>
  <c r="J89" i="9"/>
  <c r="J99" i="9"/>
  <c r="J90" i="9"/>
  <c r="J91" i="9"/>
  <c r="J103" i="9"/>
  <c r="J88" i="9"/>
  <c r="J98" i="9"/>
  <c r="J93" i="9"/>
  <c r="J100" i="9"/>
  <c r="J102" i="9"/>
  <c r="J97" i="9"/>
  <c r="J101" i="9"/>
  <c r="J71" i="9"/>
  <c r="J77" i="9"/>
  <c r="J59" i="9"/>
  <c r="J79" i="9"/>
  <c r="J61" i="9"/>
  <c r="J67" i="9"/>
  <c r="J66" i="9"/>
  <c r="J74" i="9"/>
  <c r="J60" i="9"/>
  <c r="J68" i="9"/>
  <c r="J76" i="9"/>
  <c r="N83" i="9"/>
  <c r="J65" i="9"/>
  <c r="J73" i="9"/>
  <c r="J62" i="9"/>
  <c r="J70" i="9"/>
  <c r="J78" i="9"/>
  <c r="J64" i="9"/>
  <c r="J72" i="9"/>
  <c r="J41" i="9"/>
  <c r="J34" i="9"/>
  <c r="J50" i="9"/>
  <c r="J38" i="9"/>
  <c r="J40" i="9"/>
  <c r="J29" i="9"/>
  <c r="J37" i="9"/>
  <c r="J45" i="9"/>
  <c r="J31" i="9"/>
  <c r="J39" i="9"/>
  <c r="J47" i="9"/>
  <c r="N53" i="9"/>
  <c r="J28" i="9"/>
  <c r="J36" i="9"/>
  <c r="J44" i="9"/>
  <c r="J52" i="9"/>
  <c r="J27" i="9"/>
  <c r="J35" i="9"/>
  <c r="J43" i="9"/>
  <c r="J12" i="9"/>
  <c r="J7" i="9"/>
  <c r="J18" i="9"/>
  <c r="N21" i="9"/>
  <c r="J13" i="9"/>
  <c r="J20" i="9"/>
  <c r="J8" i="9"/>
  <c r="J10" i="9"/>
  <c r="J15" i="9"/>
  <c r="J9" i="9"/>
  <c r="J6" i="9"/>
  <c r="J14" i="9"/>
  <c r="J19" i="9"/>
  <c r="N154" i="9"/>
  <c r="J153" i="9"/>
  <c r="J152" i="9"/>
  <c r="I155" i="9"/>
  <c r="J154" i="9" s="1"/>
  <c r="J147" i="9"/>
  <c r="J146" i="9"/>
  <c r="F103" i="11" l="1"/>
  <c r="D153" i="11"/>
  <c r="J153" i="11" s="1"/>
  <c r="E21" i="9"/>
  <c r="E53" i="9"/>
  <c r="E154" i="9"/>
  <c r="E136" i="9"/>
  <c r="E111" i="9"/>
  <c r="E142" i="9"/>
  <c r="E104" i="9"/>
  <c r="B153" i="11"/>
  <c r="I180" i="9"/>
  <c r="J136" i="9"/>
  <c r="R155" i="9"/>
  <c r="N155" i="9"/>
  <c r="J142" i="9"/>
  <c r="J111" i="9"/>
  <c r="J21" i="9"/>
  <c r="J83" i="9"/>
  <c r="J53" i="9"/>
  <c r="J104" i="9"/>
  <c r="D174" i="11" l="1"/>
  <c r="J174" i="11" s="1"/>
  <c r="B174" i="11"/>
  <c r="F153" i="11"/>
  <c r="F174" i="11" l="1"/>
  <c r="P94" i="9" l="1"/>
  <c r="P59" i="9"/>
  <c r="P134" i="9"/>
</calcChain>
</file>

<file path=xl/sharedStrings.xml><?xml version="1.0" encoding="utf-8"?>
<sst xmlns="http://schemas.openxmlformats.org/spreadsheetml/2006/main" count="693" uniqueCount="272">
  <si>
    <t>EQUITY BASED FUNDS</t>
  </si>
  <si>
    <t>Total</t>
  </si>
  <si>
    <t>S/N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</si>
  <si>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</si>
  <si>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</si>
  <si>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</si>
  <si>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</si>
  <si>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</si>
  <si>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</si>
  <si>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</si>
  <si>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</si>
  <si>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</si>
  <si>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</si>
  <si>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</si>
  <si>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</si>
  <si>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</si>
  <si>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Zenith Asset Management Ltd</t>
  </si>
  <si>
    <t>Zenith Equity Fund</t>
  </si>
  <si>
    <t>Afrinvest Equity Fund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</si>
  <si>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</si>
  <si>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</si>
  <si>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</si>
  <si>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</si>
  <si>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</si>
  <si>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</si>
  <si>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SFS Capital Nigeria Ltd</t>
  </si>
  <si>
    <t>Union Homes REITS</t>
  </si>
  <si>
    <t>Stanbic IBTC Balanced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</si>
  <si>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</si>
  <si>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</si>
  <si>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</si>
  <si>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</si>
  <si>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</si>
  <si>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</si>
  <si>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</si>
  <si>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</si>
  <si>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</si>
  <si>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</si>
  <si>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</si>
  <si>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</si>
  <si>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</si>
  <si>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</si>
  <si>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</si>
  <si>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</si>
  <si>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</si>
  <si>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</si>
  <si>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</si>
  <si>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</si>
  <si>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</si>
  <si>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MONEY MARKET FUNDS</t>
  </si>
  <si>
    <t>Legacy Equity Fund</t>
  </si>
  <si>
    <t>EXCHANGE TRADED FUNDS</t>
  </si>
  <si>
    <t>Lotus Halal ETF</t>
  </si>
  <si>
    <t>Investment One Funds Management Limited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</si>
  <si>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</si>
  <si>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</si>
  <si>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</si>
  <si>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</si>
  <si>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</si>
  <si>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</si>
  <si>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</si>
  <si>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</si>
  <si>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</si>
  <si>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</si>
  <si>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</si>
  <si>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</si>
  <si>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</si>
  <si>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</si>
  <si>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MIXED FUNDS</t>
  </si>
  <si>
    <t>% on Total</t>
  </si>
  <si>
    <t>% Change (Current from Previous)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</si>
  <si>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</si>
  <si>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</si>
  <si>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</si>
  <si>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</si>
  <si>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</si>
  <si>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</si>
  <si>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</si>
  <si>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</si>
  <si>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</si>
  <si>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</si>
  <si>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</si>
  <si>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</si>
  <si>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</si>
  <si>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</si>
  <si>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</si>
  <si>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</si>
  <si>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</si>
  <si>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</si>
  <si>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</si>
  <si>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</si>
  <si>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</si>
  <si>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</si>
  <si>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</si>
  <si>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</si>
  <si>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</si>
  <si>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</si>
  <si>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</si>
  <si>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</si>
  <si>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</si>
  <si>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</si>
  <si>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</si>
  <si>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</si>
  <si>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</si>
  <si>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</si>
  <si>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</si>
  <si>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</si>
  <si>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</si>
  <si>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</si>
  <si>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</si>
  <si>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</si>
  <si>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</si>
  <si>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</si>
  <si>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</si>
  <si>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</si>
  <si>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</si>
  <si>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</si>
  <si>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</si>
  <si>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</si>
  <si>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</si>
  <si>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</si>
  <si>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</si>
  <si>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</si>
  <si>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</si>
  <si>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</si>
  <si>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</si>
  <si>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</si>
  <si>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</si>
  <si>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</si>
  <si>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Chapel Hill Denham Management Limited</t>
  </si>
  <si>
    <t>Chapel Hill Denham Nig. Infra Debt Fund (NIDF)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</si>
  <si>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</si>
  <si>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</si>
  <si>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</si>
  <si>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</si>
  <si>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</si>
  <si>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</si>
  <si>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</si>
  <si>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</si>
  <si>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</si>
  <si>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</si>
  <si>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</si>
  <si>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</si>
  <si>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</si>
  <si>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</si>
  <si>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</si>
  <si>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</si>
  <si>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</si>
  <si>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</si>
  <si>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</si>
  <si>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</si>
  <si>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</si>
  <si>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</si>
  <si>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</si>
  <si>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</si>
  <si>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</si>
  <si>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</si>
  <si>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</si>
  <si>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</si>
  <si>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</si>
  <si>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</si>
  <si>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</si>
  <si>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</si>
  <si>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</si>
  <si>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</si>
  <si>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</si>
  <si>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</si>
  <si>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</si>
  <si>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</si>
  <si>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</si>
  <si>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</si>
  <si>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</si>
  <si>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</si>
  <si>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</si>
  <si>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</si>
  <si>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 xml:space="preserve">Novambl Asset Management </t>
  </si>
  <si>
    <t>Nova Hybrid Fund</t>
  </si>
  <si>
    <t>Nova Dollar Fixed Income Fund</t>
  </si>
  <si>
    <t>Nova Prime Money Market Fund</t>
  </si>
  <si>
    <t>Nigerian Real Estate Investment Trust</t>
  </si>
  <si>
    <t>United Capital Sukuk Fund</t>
  </si>
  <si>
    <t>United Capital Eurobond Fund</t>
  </si>
  <si>
    <t>Stanbic IBTC Enhanced Short-Term Fixed Income Fund</t>
  </si>
  <si>
    <t>Coral Money Market Fund (FSDH Treasury Bill Fund)</t>
  </si>
  <si>
    <t>% Change in ETFs Total Mkt. Cap.</t>
  </si>
  <si>
    <t>% Change in CIS Total NAV</t>
  </si>
  <si>
    <t>Coral Balanced Fund (Coral Growth Fund)</t>
  </si>
  <si>
    <t>AVA GAM Fixed Income Fund</t>
  </si>
  <si>
    <t>Emerging Africa Asset Management Limited</t>
  </si>
  <si>
    <t>Emerging Africa Money Market Fund</t>
  </si>
  <si>
    <t>Emerging Africa Bond Fund</t>
  </si>
  <si>
    <t>Emerging Africa Eurobond Fund</t>
  </si>
  <si>
    <t>Norrenberger Investment &amp; Capital Mgt. Ltd.</t>
  </si>
  <si>
    <t>Norrenberger Islamic Fund</t>
  </si>
  <si>
    <t>GDL Income Fund</t>
  </si>
  <si>
    <t>Growth &amp; Development Asset Management Limited</t>
  </si>
  <si>
    <t>CardinalStone Fixed Income Alpha Fund</t>
  </si>
  <si>
    <t>CardinalStone Asset Mgt. Limited</t>
  </si>
  <si>
    <t>Core Asset Management Limited</t>
  </si>
  <si>
    <t>Core Investment Money Market Fund</t>
  </si>
  <si>
    <t>Core Value Mixed Fund</t>
  </si>
  <si>
    <t>GDL Canary Growth Fund</t>
  </si>
  <si>
    <t>UPDC Real Estate Investment Trust</t>
  </si>
  <si>
    <t>Meristem Value ETF</t>
  </si>
  <si>
    <t>Meristem Growth ETF</t>
  </si>
  <si>
    <t>FBNQuest Asset Management Limited</t>
  </si>
  <si>
    <t>FBN Halal Fund</t>
  </si>
  <si>
    <t>Nova Hybrid Balanced Fund</t>
  </si>
  <si>
    <t>Norrenberger Money Market Fund</t>
  </si>
  <si>
    <t>ESG Impact Fund (Zenith Ethical Fund)</t>
  </si>
  <si>
    <t>Zenith Asset Management Ltd.</t>
  </si>
  <si>
    <t>Balanced Strategy Fund (Zenith Equity)</t>
  </si>
  <si>
    <t>FBN Eurobond (Nigeria Eurobond USD) Fund (Retail)</t>
  </si>
  <si>
    <t>FBN Eurobond (Nigeria Eurobond USD) Fund (Institutional)</t>
  </si>
  <si>
    <t>FBN Balanced Fund</t>
  </si>
  <si>
    <t>FBN Bond Fund (FBN Fixed Income Fund)</t>
  </si>
  <si>
    <t>Nigeria Dollar Income Fund</t>
  </si>
  <si>
    <t>BONDS/FIXED INCOME FUNDS</t>
  </si>
  <si>
    <t>FUND MANAGER</t>
  </si>
  <si>
    <t>DOLLAR FUNDS</t>
  </si>
  <si>
    <t>DOLLAR FUNDS (EUROBONDS)</t>
  </si>
  <si>
    <t>DOLLAR FUNDS (FIXED INCOME)</t>
  </si>
  <si>
    <t>SHARI'AH COMPLIANT FUNDS</t>
  </si>
  <si>
    <t>SHARI'AH COMPLIANT FUNDS (EQUITIES)</t>
  </si>
  <si>
    <t>SHARI'AH COMPLIANT FUNDS (FIXED INCOME)</t>
  </si>
  <si>
    <t>INFRASTRUCTURE FUNDS</t>
  </si>
  <si>
    <t>Stanbic IBTC Infrastructure Fund</t>
  </si>
  <si>
    <t>Infrastructure Funds Total</t>
  </si>
  <si>
    <t>NAV (N)</t>
  </si>
  <si>
    <t>NAV (%)</t>
  </si>
  <si>
    <t>Net Asset Value (N)</t>
  </si>
  <si>
    <t>NAV/Unit (N)</t>
  </si>
  <si>
    <t>NAV/Unit (%)</t>
  </si>
  <si>
    <t>SHARI'AH COMPLAINT FUNDS</t>
  </si>
  <si>
    <t>% Change in Total NAV of Infra Funds</t>
  </si>
  <si>
    <t>Women Investment Fund (Gender/Diversity)</t>
  </si>
  <si>
    <t>United Capital Wealth for Women Fund (Gender/Diversity)</t>
  </si>
  <si>
    <t>Emerging Africa Balanced-Diversity Fund (Gender/Diversity)</t>
  </si>
  <si>
    <t>FBN Eurobond Fund (Retail)</t>
  </si>
  <si>
    <t>FBN Eurobond Fund (Institutional)</t>
  </si>
  <si>
    <t>FBN Bond Fund (Fixed Income)</t>
  </si>
  <si>
    <t>REAL ESTATE INVESTMENT TRUSTS</t>
  </si>
  <si>
    <t>REAL ESTATE INVESTMENT TRUST</t>
  </si>
  <si>
    <t>Bid Price (N)</t>
  </si>
  <si>
    <t>Offer Price (N)</t>
  </si>
  <si>
    <t>Yield (%)</t>
  </si>
  <si>
    <t>N/A</t>
  </si>
  <si>
    <t>Difference</t>
  </si>
  <si>
    <t>Futureview Equity Fund</t>
  </si>
  <si>
    <t>Futureview Asset Management Limited</t>
  </si>
  <si>
    <t>Nigeria Infrastructure Debt Fund (NIDF)</t>
  </si>
  <si>
    <t>NAV and Unit Price as at Week Ended December 17, 2021</t>
  </si>
  <si>
    <t>NAV and Unit Price as at Week Ended December 24, 2021</t>
  </si>
  <si>
    <t>MARKET CAPITALIZATION OF EXCHANGE TRADED FUNDS</t>
  </si>
  <si>
    <t>Women's Balanced Fund (Gender/Diversity)</t>
  </si>
  <si>
    <t>NAV and Unit Price as at Week Ended December 31, 2021</t>
  </si>
  <si>
    <t>NAV and Unit Price as at Week Ended January 7, 2022</t>
  </si>
  <si>
    <t>NAV and Unit Price as at Week Ended January 14, 2022</t>
  </si>
  <si>
    <t>NAV and Unit Price as at Week Ended January 21, 2022</t>
  </si>
  <si>
    <t>Nigerian Bond Fund</t>
  </si>
  <si>
    <t>72a</t>
  </si>
  <si>
    <t>72b</t>
  </si>
  <si>
    <t>NAV and Unit Price as at Week Ended January 28, 2022</t>
  </si>
  <si>
    <t>NAV, Unit Price and Yield as at Week Ended February 4, 2022</t>
  </si>
  <si>
    <t>  -2.31</t>
  </si>
  <si>
    <t>NAV and Unit Price as at Week Ended February 4, 2022</t>
  </si>
  <si>
    <t>NET ASSET VALUES AND UNIT PRICES OF COLLECTIVE INVESTMENT SCHEMES AS AT WEEK ENDED FEBRUARY 11, 2022</t>
  </si>
  <si>
    <t>NAV, Unit Price and Yield as at Week Ended February 11, 2022</t>
  </si>
  <si>
    <t>  -2.11%</t>
  </si>
  <si>
    <t> 1.6253%</t>
  </si>
  <si>
    <t>NAV and Unit Price as at Week Ended February 11, 2022</t>
  </si>
  <si>
    <t>The chart above shows that Money Market Fund category has 43.00% share of the Total NAV, followed by Bond/Fixed Income Fund with 29.07%, Dollar Fund (Eurobonds and Fixed Income) at 19.33%, Real Estate Investment Trust at 3.69%.  Next is Mixed Fund at 2.20%, Shari'ah Compliant Fund at 1.34%, Equity Fund at 1.17% and Ethical Fund at 0.20%.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</si>
</sst>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[$€-2]\ #,##0.00_);[Red]\([$€-2]\ #,##0.00\)"/>
    <numFmt numFmtId="168" formatCode="_(&quot;$&quot;* #,##0.00_);_(&quot;$&quot;* \(#,##0.00\);_(&quot;$&quot;* &quot;-&quot;??_);_(@_)"/>
  </numFmts>
  <fonts count="9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sz val="8.5"/>
      <color rgb="FF696C75"/>
      <name val="SpeakOT-Regular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8"/>
      <color theme="1"/>
      <name val="Times New Roman"/>
      <family val="1"/>
    </font>
    <font>
      <sz val="8"/>
      <color rgb="FF000000"/>
      <name val="SpeakOT-Bold"/>
    </font>
    <font>
      <sz val="10"/>
      <color theme="1"/>
      <name val="Futura Bk BT"/>
      <family val="2"/>
    </font>
    <font>
      <b/>
      <sz val="10"/>
      <name val="Arial Narrow"/>
      <family val="2"/>
    </font>
    <font>
      <sz val="18"/>
      <color theme="3"/>
      <name val="Cambria"/>
      <family val="2"/>
      <scheme val="major"/>
    </font>
    <font>
      <b/>
      <sz val="10"/>
      <color theme="1"/>
      <name val="Verdana"/>
      <family val="2"/>
    </font>
    <font>
      <i/>
      <sz val="8"/>
      <name val="Arial Narrow"/>
      <family val="2"/>
    </font>
    <font>
      <i/>
      <sz val="8"/>
      <name val="Calibri"/>
      <family val="2"/>
      <scheme val="minor"/>
    </font>
    <font>
      <sz val="8"/>
      <color theme="1"/>
      <name val="Century Gothic"/>
      <family val="2"/>
    </font>
    <font>
      <sz val="8"/>
      <name val="Calibri"/>
      <family val="2"/>
      <scheme val="minor"/>
    </font>
    <font>
      <sz val="11"/>
      <color theme="1"/>
      <name val="Swis721 Lt BT"/>
    </font>
    <font>
      <b/>
      <sz val="14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Corbel"/>
      <family val="2"/>
    </font>
    <font>
      <sz val="10"/>
      <color indexed="8"/>
      <name val="Arial"/>
      <family val="2"/>
    </font>
    <font>
      <sz val="10"/>
      <name val="Calibri"/>
      <family val="1"/>
      <scheme val="minor"/>
    </font>
    <font>
      <sz val="11"/>
      <color theme="1"/>
      <name val="Agency FB"/>
      <family val="2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</fonts>
  <fills count="5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181">
    <xf numFmtId="0" fontId="0" fillId="0" borderId="0"/>
    <xf numFmtId="0" fontId="6" fillId="2" borderId="0" applyNumberFormat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5" fillId="0" borderId="12" applyNumberFormat="0" applyFill="0" applyAlignment="0" applyProtection="0"/>
    <xf numFmtId="0" fontId="46" fillId="0" borderId="13" applyNumberFormat="0" applyFill="0" applyAlignment="0" applyProtection="0"/>
    <xf numFmtId="0" fontId="47" fillId="0" borderId="14" applyNumberFormat="0" applyFill="0" applyAlignment="0" applyProtection="0"/>
    <xf numFmtId="0" fontId="47" fillId="0" borderId="0" applyNumberFormat="0" applyFill="0" applyBorder="0" applyAlignment="0" applyProtection="0"/>
    <xf numFmtId="0" fontId="48" fillId="15" borderId="0" applyNumberFormat="0" applyBorder="0" applyAlignment="0" applyProtection="0"/>
    <xf numFmtId="0" fontId="50" fillId="17" borderId="15" applyNumberFormat="0" applyAlignment="0" applyProtection="0"/>
    <xf numFmtId="0" fontId="51" fillId="18" borderId="16" applyNumberFormat="0" applyAlignment="0" applyProtection="0"/>
    <xf numFmtId="0" fontId="52" fillId="18" borderId="15" applyNumberFormat="0" applyAlignment="0" applyProtection="0"/>
    <xf numFmtId="0" fontId="53" fillId="0" borderId="17" applyNumberFormat="0" applyFill="0" applyAlignment="0" applyProtection="0"/>
    <xf numFmtId="0" fontId="54" fillId="19" borderId="18" applyNumberFormat="0" applyAlignment="0" applyProtection="0"/>
    <xf numFmtId="0" fontId="9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5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6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6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6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7" fillId="0" borderId="0"/>
    <xf numFmtId="43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49" fillId="16" borderId="0" applyNumberFormat="0" applyBorder="0" applyAlignment="0" applyProtection="0"/>
    <xf numFmtId="0" fontId="56" fillId="24" borderId="0" applyNumberFormat="0" applyBorder="0" applyAlignment="0" applyProtection="0"/>
    <xf numFmtId="0" fontId="56" fillId="28" borderId="0" applyNumberFormat="0" applyBorder="0" applyAlignment="0" applyProtection="0"/>
    <xf numFmtId="0" fontId="56" fillId="32" borderId="0" applyNumberFormat="0" applyBorder="0" applyAlignment="0" applyProtection="0"/>
    <xf numFmtId="0" fontId="56" fillId="36" borderId="0" applyNumberFormat="0" applyBorder="0" applyAlignment="0" applyProtection="0"/>
    <xf numFmtId="0" fontId="56" fillId="40" borderId="0" applyNumberFormat="0" applyBorder="0" applyAlignment="0" applyProtection="0"/>
    <xf numFmtId="0" fontId="56" fillId="44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6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57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7" fillId="0" borderId="0"/>
    <xf numFmtId="43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49" fillId="16" borderId="0" applyNumberFormat="0" applyBorder="0" applyAlignment="0" applyProtection="0"/>
    <xf numFmtId="0" fontId="56" fillId="24" borderId="0" applyNumberFormat="0" applyBorder="0" applyAlignment="0" applyProtection="0"/>
    <xf numFmtId="0" fontId="56" fillId="28" borderId="0" applyNumberFormat="0" applyBorder="0" applyAlignment="0" applyProtection="0"/>
    <xf numFmtId="0" fontId="56" fillId="32" borderId="0" applyNumberFormat="0" applyBorder="0" applyAlignment="0" applyProtection="0"/>
    <xf numFmtId="0" fontId="56" fillId="36" borderId="0" applyNumberFormat="0" applyBorder="0" applyAlignment="0" applyProtection="0"/>
    <xf numFmtId="0" fontId="56" fillId="40" borderId="0" applyNumberFormat="0" applyBorder="0" applyAlignment="0" applyProtection="0"/>
    <xf numFmtId="0" fontId="56" fillId="44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7" fillId="0" borderId="0"/>
    <xf numFmtId="43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5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7" fillId="0" borderId="0"/>
    <xf numFmtId="43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7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4" fillId="0" borderId="0"/>
    <xf numFmtId="0" fontId="76" fillId="0" borderId="0" applyNumberFormat="0" applyFill="0" applyBorder="0" applyAlignment="0" applyProtection="0"/>
    <xf numFmtId="0" fontId="49" fillId="16" borderId="0" applyNumberFormat="0" applyBorder="0" applyAlignment="0" applyProtection="0"/>
    <xf numFmtId="0" fontId="5" fillId="20" borderId="19" applyNumberFormat="0" applyFont="0" applyAlignment="0" applyProtection="0"/>
    <xf numFmtId="0" fontId="56" fillId="24" borderId="0" applyNumberFormat="0" applyBorder="0" applyAlignment="0" applyProtection="0"/>
    <xf numFmtId="0" fontId="56" fillId="28" borderId="0" applyNumberFormat="0" applyBorder="0" applyAlignment="0" applyProtection="0"/>
    <xf numFmtId="0" fontId="56" fillId="32" borderId="0" applyNumberFormat="0" applyBorder="0" applyAlignment="0" applyProtection="0"/>
    <xf numFmtId="0" fontId="56" fillId="36" borderId="0" applyNumberFormat="0" applyBorder="0" applyAlignment="0" applyProtection="0"/>
    <xf numFmtId="0" fontId="56" fillId="40" borderId="0" applyNumberFormat="0" applyBorder="0" applyAlignment="0" applyProtection="0"/>
    <xf numFmtId="0" fontId="56" fillId="44" borderId="0" applyNumberFormat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0" fontId="59" fillId="0" borderId="0"/>
    <xf numFmtId="0" fontId="59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86" fillId="0" borderId="0">
      <alignment vertical="top"/>
    </xf>
    <xf numFmtId="0" fontId="86" fillId="0" borderId="0">
      <alignment vertical="top"/>
    </xf>
    <xf numFmtId="0" fontId="57" fillId="0" borderId="0">
      <alignment wrapText="1"/>
    </xf>
    <xf numFmtId="0" fontId="59" fillId="0" borderId="0"/>
    <xf numFmtId="0" fontId="5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7" fillId="0" borderId="0"/>
    <xf numFmtId="168" fontId="57" fillId="0" borderId="0" applyFont="0" applyFill="0" applyBorder="0" applyAlignment="0" applyProtection="0"/>
    <xf numFmtId="0" fontId="88" fillId="49" borderId="0" applyNumberFormat="0" applyBorder="0" applyAlignment="0" applyProtection="0"/>
    <xf numFmtId="0" fontId="89" fillId="17" borderId="15" applyNumberFormat="0" applyAlignment="0" applyProtection="0"/>
    <xf numFmtId="0" fontId="90" fillId="18" borderId="15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27">
    <xf numFmtId="0" fontId="0" fillId="0" borderId="0" xfId="0"/>
    <xf numFmtId="165" fontId="5" fillId="0" borderId="0" xfId="6" applyNumberFormat="1" applyFont="1"/>
    <xf numFmtId="0" fontId="9" fillId="3" borderId="0" xfId="0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3" fontId="10" fillId="0" borderId="0" xfId="0" applyNumberFormat="1" applyFont="1" applyBorder="1" applyAlignment="1">
      <alignment wrapText="1"/>
    </xf>
    <xf numFmtId="0" fontId="15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wrapText="1"/>
    </xf>
    <xf numFmtId="164" fontId="5" fillId="0" borderId="0" xfId="2" applyFont="1"/>
    <xf numFmtId="0" fontId="0" fillId="0" borderId="0" xfId="0" applyBorder="1"/>
    <xf numFmtId="164" fontId="5" fillId="0" borderId="0" xfId="2" applyFont="1" applyBorder="1"/>
    <xf numFmtId="165" fontId="5" fillId="0" borderId="0" xfId="6" applyNumberFormat="1" applyFont="1" applyBorder="1"/>
    <xf numFmtId="164" fontId="14" fillId="6" borderId="0" xfId="2" applyFont="1" applyFill="1" applyBorder="1" applyAlignment="1">
      <alignment horizontal="right" vertical="top" wrapText="1"/>
    </xf>
    <xf numFmtId="0" fontId="2" fillId="6" borderId="1" xfId="0" applyFont="1" applyFill="1" applyBorder="1"/>
    <xf numFmtId="164" fontId="2" fillId="6" borderId="1" xfId="2" applyNumberFormat="1" applyFont="1" applyFill="1" applyBorder="1" applyAlignment="1">
      <alignment horizontal="right" vertical="center" wrapText="1"/>
    </xf>
    <xf numFmtId="164" fontId="2" fillId="9" borderId="1" xfId="2" applyNumberFormat="1" applyFont="1" applyFill="1" applyBorder="1" applyAlignment="1">
      <alignment horizontal="right" vertical="center" wrapText="1"/>
    </xf>
    <xf numFmtId="4" fontId="19" fillId="9" borderId="1" xfId="2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10" fontId="1" fillId="10" borderId="1" xfId="6" applyNumberFormat="1" applyFont="1" applyFill="1" applyBorder="1" applyAlignment="1">
      <alignment horizontal="center" vertical="center" wrapText="1"/>
    </xf>
    <xf numFmtId="10" fontId="1" fillId="11" borderId="1" xfId="6" applyNumberFormat="1" applyFont="1" applyFill="1" applyBorder="1" applyAlignment="1">
      <alignment horizontal="center" vertical="center" wrapText="1"/>
    </xf>
    <xf numFmtId="10" fontId="1" fillId="12" borderId="1" xfId="6" applyNumberFormat="1" applyFont="1" applyFill="1" applyBorder="1" applyAlignment="1">
      <alignment horizontal="center" vertical="center" wrapText="1"/>
    </xf>
    <xf numFmtId="10" fontId="2" fillId="8" borderId="1" xfId="6" applyNumberFormat="1" applyFont="1" applyFill="1" applyBorder="1" applyAlignment="1">
      <alignment vertical="center"/>
    </xf>
    <xf numFmtId="10" fontId="5" fillId="0" borderId="0" xfId="6" applyNumberFormat="1" applyFont="1" applyAlignment="1">
      <alignment vertical="center"/>
    </xf>
    <xf numFmtId="4" fontId="21" fillId="9" borderId="1" xfId="0" applyNumberFormat="1" applyFont="1" applyFill="1" applyBorder="1" applyAlignment="1">
      <alignment vertical="center"/>
    </xf>
    <xf numFmtId="10" fontId="14" fillId="0" borderId="0" xfId="6" applyNumberFormat="1" applyFont="1" applyAlignment="1">
      <alignment vertical="center"/>
    </xf>
    <xf numFmtId="9" fontId="5" fillId="0" borderId="0" xfId="6" applyFont="1" applyAlignment="1">
      <alignment vertical="center"/>
    </xf>
    <xf numFmtId="164" fontId="21" fillId="9" borderId="1" xfId="2" applyFont="1" applyFill="1" applyBorder="1" applyAlignment="1">
      <alignment horizontal="right" vertical="center"/>
    </xf>
    <xf numFmtId="0" fontId="21" fillId="9" borderId="1" xfId="0" applyFont="1" applyFill="1" applyBorder="1" applyAlignment="1">
      <alignment vertical="center"/>
    </xf>
    <xf numFmtId="4" fontId="21" fillId="9" borderId="1" xfId="0" applyNumberFormat="1" applyFont="1" applyFill="1" applyBorder="1" applyAlignment="1">
      <alignment vertical="center" wrapText="1"/>
    </xf>
    <xf numFmtId="2" fontId="21" fillId="9" borderId="1" xfId="0" applyNumberFormat="1" applyFont="1" applyFill="1" applyBorder="1" applyAlignment="1">
      <alignment vertical="center" wrapText="1"/>
    </xf>
    <xf numFmtId="4" fontId="21" fillId="9" borderId="1" xfId="2" applyNumberFormat="1" applyFont="1" applyFill="1" applyBorder="1" applyAlignment="1">
      <alignment horizontal="right" vertical="center"/>
    </xf>
    <xf numFmtId="164" fontId="22" fillId="9" borderId="1" xfId="1" applyNumberFormat="1" applyFont="1" applyFill="1" applyBorder="1" applyAlignment="1">
      <alignment horizontal="right" vertical="center"/>
    </xf>
    <xf numFmtId="4" fontId="22" fillId="9" borderId="1" xfId="1" applyNumberFormat="1" applyFont="1" applyFill="1" applyBorder="1" applyAlignment="1">
      <alignment horizontal="right" vertical="center"/>
    </xf>
    <xf numFmtId="164" fontId="21" fillId="9" borderId="1" xfId="2" applyFont="1" applyFill="1" applyBorder="1" applyAlignment="1">
      <alignment vertical="center"/>
    </xf>
    <xf numFmtId="164" fontId="21" fillId="9" borderId="1" xfId="2" applyFont="1" applyFill="1" applyBorder="1" applyAlignment="1">
      <alignment vertical="center" wrapText="1"/>
    </xf>
    <xf numFmtId="164" fontId="19" fillId="9" borderId="1" xfId="2" applyFont="1" applyFill="1" applyBorder="1" applyAlignment="1">
      <alignment horizontal="right" vertical="center" wrapText="1"/>
    </xf>
    <xf numFmtId="4" fontId="19" fillId="9" borderId="1" xfId="2" applyNumberFormat="1" applyFont="1" applyFill="1" applyBorder="1" applyAlignment="1">
      <alignment vertical="center" wrapText="1"/>
    </xf>
    <xf numFmtId="4" fontId="21" fillId="9" borderId="1" xfId="0" applyNumberFormat="1" applyFont="1" applyFill="1" applyBorder="1" applyAlignment="1">
      <alignment horizontal="right" vertical="center"/>
    </xf>
    <xf numFmtId="4" fontId="19" fillId="9" borderId="1" xfId="0" applyNumberFormat="1" applyFont="1" applyFill="1" applyBorder="1" applyAlignment="1">
      <alignment horizontal="right" vertical="center"/>
    </xf>
    <xf numFmtId="4" fontId="19" fillId="9" borderId="1" xfId="2" applyNumberFormat="1" applyFont="1" applyFill="1" applyBorder="1" applyAlignment="1">
      <alignment horizontal="right" vertical="center"/>
    </xf>
    <xf numFmtId="43" fontId="1" fillId="9" borderId="1" xfId="2" applyNumberFormat="1" applyFont="1" applyFill="1" applyBorder="1" applyAlignment="1">
      <alignment vertical="center"/>
    </xf>
    <xf numFmtId="3" fontId="21" fillId="9" borderId="1" xfId="0" applyNumberFormat="1" applyFont="1" applyFill="1" applyBorder="1" applyAlignment="1">
      <alignment vertical="center"/>
    </xf>
    <xf numFmtId="4" fontId="21" fillId="9" borderId="1" xfId="2" applyNumberFormat="1" applyFont="1" applyFill="1" applyBorder="1" applyAlignment="1">
      <alignment horizontal="right" vertical="center" wrapText="1"/>
    </xf>
    <xf numFmtId="0" fontId="1" fillId="9" borderId="1" xfId="0" applyFont="1" applyFill="1" applyBorder="1" applyAlignment="1">
      <alignment vertical="center"/>
    </xf>
    <xf numFmtId="43" fontId="21" fillId="9" borderId="1" xfId="2" applyNumberFormat="1" applyFont="1" applyFill="1" applyBorder="1" applyAlignment="1">
      <alignment vertical="center"/>
    </xf>
    <xf numFmtId="4" fontId="1" fillId="9" borderId="1" xfId="0" applyNumberFormat="1" applyFont="1" applyFill="1" applyBorder="1" applyAlignment="1">
      <alignment vertical="center"/>
    </xf>
    <xf numFmtId="4" fontId="23" fillId="9" borderId="1" xfId="0" applyNumberFormat="1" applyFont="1" applyFill="1" applyBorder="1" applyAlignment="1">
      <alignment vertical="center"/>
    </xf>
    <xf numFmtId="0" fontId="23" fillId="9" borderId="1" xfId="0" applyFont="1" applyFill="1" applyBorder="1" applyAlignment="1">
      <alignment vertical="center"/>
    </xf>
    <xf numFmtId="164" fontId="21" fillId="9" borderId="1" xfId="2" applyFont="1" applyFill="1" applyBorder="1" applyAlignment="1">
      <alignment horizontal="right" vertical="center" wrapText="1"/>
    </xf>
    <xf numFmtId="4" fontId="2" fillId="9" borderId="1" xfId="0" applyNumberFormat="1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164" fontId="19" fillId="9" borderId="1" xfId="2" applyFont="1" applyFill="1" applyBorder="1" applyAlignment="1">
      <alignment horizontal="right" vertical="center"/>
    </xf>
    <xf numFmtId="164" fontId="19" fillId="0" borderId="1" xfId="2" applyFont="1" applyBorder="1" applyAlignment="1">
      <alignment horizontal="right" vertical="center" wrapText="1"/>
    </xf>
    <xf numFmtId="4" fontId="19" fillId="0" borderId="1" xfId="2" applyNumberFormat="1" applyFont="1" applyBorder="1" applyAlignment="1">
      <alignment horizontal="right" vertical="center" wrapText="1"/>
    </xf>
    <xf numFmtId="0" fontId="19" fillId="13" borderId="1" xfId="0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horizontal="center" vertical="center" wrapText="1"/>
    </xf>
    <xf numFmtId="164" fontId="3" fillId="9" borderId="1" xfId="2" applyFont="1" applyFill="1" applyBorder="1" applyAlignment="1">
      <alignment horizontal="right" vertical="center" wrapText="1"/>
    </xf>
    <xf numFmtId="4" fontId="2" fillId="9" borderId="1" xfId="2" applyNumberFormat="1" applyFont="1" applyFill="1" applyBorder="1" applyAlignment="1">
      <alignment horizontal="right" vertical="center" wrapText="1"/>
    </xf>
    <xf numFmtId="0" fontId="17" fillId="4" borderId="5" xfId="0" applyFont="1" applyFill="1" applyBorder="1" applyAlignment="1">
      <alignment horizontal="right" vertical="center" wrapText="1"/>
    </xf>
    <xf numFmtId="164" fontId="17" fillId="9" borderId="2" xfId="2" applyFont="1" applyFill="1" applyBorder="1" applyAlignment="1">
      <alignment horizontal="right" vertical="center" wrapText="1"/>
    </xf>
    <xf numFmtId="4" fontId="19" fillId="9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6" fillId="6" borderId="1" xfId="0" applyFont="1" applyFill="1" applyBorder="1" applyAlignment="1">
      <alignment horizontal="center" vertical="top" wrapText="1"/>
    </xf>
    <xf numFmtId="4" fontId="1" fillId="6" borderId="1" xfId="0" applyNumberFormat="1" applyFont="1" applyFill="1" applyBorder="1"/>
    <xf numFmtId="164" fontId="1" fillId="6" borderId="1" xfId="2" applyFont="1" applyFill="1" applyBorder="1" applyAlignment="1">
      <alignment horizontal="right"/>
    </xf>
    <xf numFmtId="0" fontId="1" fillId="6" borderId="1" xfId="0" applyFont="1" applyFill="1" applyBorder="1"/>
    <xf numFmtId="4" fontId="1" fillId="6" borderId="1" xfId="0" applyNumberFormat="1" applyFont="1" applyFill="1" applyBorder="1" applyAlignment="1">
      <alignment wrapText="1"/>
    </xf>
    <xf numFmtId="4" fontId="1" fillId="6" borderId="1" xfId="2" applyNumberFormat="1" applyFont="1" applyFill="1" applyBorder="1" applyAlignment="1">
      <alignment horizontal="right"/>
    </xf>
    <xf numFmtId="164" fontId="2" fillId="6" borderId="1" xfId="2" applyFont="1" applyFill="1" applyBorder="1" applyAlignment="1">
      <alignment horizontal="right" vertical="top" wrapText="1"/>
    </xf>
    <xf numFmtId="4" fontId="2" fillId="6" borderId="1" xfId="2" applyNumberFormat="1" applyFont="1" applyFill="1" applyBorder="1" applyAlignment="1">
      <alignment vertical="top" wrapText="1"/>
    </xf>
    <xf numFmtId="4" fontId="2" fillId="6" borderId="1" xfId="2" applyNumberFormat="1" applyFont="1" applyFill="1" applyBorder="1" applyAlignment="1">
      <alignment horizontal="right" vertical="top" wrapText="1"/>
    </xf>
    <xf numFmtId="4" fontId="1" fillId="6" borderId="1" xfId="0" applyNumberFormat="1" applyFont="1" applyFill="1" applyBorder="1" applyAlignment="1">
      <alignment horizontal="right"/>
    </xf>
    <xf numFmtId="4" fontId="2" fillId="6" borderId="1" xfId="2" applyNumberFormat="1" applyFont="1" applyFill="1" applyBorder="1" applyAlignment="1">
      <alignment horizontal="right"/>
    </xf>
    <xf numFmtId="164" fontId="1" fillId="6" borderId="1" xfId="2" applyFont="1" applyFill="1" applyBorder="1"/>
    <xf numFmtId="2" fontId="1" fillId="6" borderId="1" xfId="0" applyNumberFormat="1" applyFont="1" applyFill="1" applyBorder="1"/>
    <xf numFmtId="4" fontId="1" fillId="6" borderId="1" xfId="2" applyNumberFormat="1" applyFont="1" applyFill="1" applyBorder="1" applyAlignment="1">
      <alignment horizontal="right" vertical="top" wrapText="1"/>
    </xf>
    <xf numFmtId="164" fontId="1" fillId="6" borderId="1" xfId="2" applyFont="1" applyFill="1" applyBorder="1" applyAlignment="1">
      <alignment horizontal="right" vertical="top" wrapText="1"/>
    </xf>
    <xf numFmtId="164" fontId="2" fillId="6" borderId="1" xfId="2" applyFont="1" applyFill="1" applyBorder="1" applyAlignment="1">
      <alignment horizontal="right"/>
    </xf>
    <xf numFmtId="164" fontId="3" fillId="6" borderId="1" xfId="2" applyFont="1" applyFill="1" applyBorder="1" applyAlignment="1">
      <alignment horizontal="right" vertical="top" wrapText="1"/>
    </xf>
    <xf numFmtId="10" fontId="14" fillId="8" borderId="1" xfId="6" applyNumberFormat="1" applyFont="1" applyFill="1" applyBorder="1" applyAlignment="1">
      <alignment horizontal="center" vertical="top" wrapText="1"/>
    </xf>
    <xf numFmtId="10" fontId="2" fillId="8" borderId="3" xfId="6" applyNumberFormat="1" applyFont="1" applyFill="1" applyBorder="1" applyAlignment="1">
      <alignment vertical="center"/>
    </xf>
    <xf numFmtId="164" fontId="3" fillId="9" borderId="7" xfId="2" applyFont="1" applyFill="1" applyBorder="1" applyAlignment="1">
      <alignment horizontal="right" vertical="center" wrapText="1"/>
    </xf>
    <xf numFmtId="4" fontId="2" fillId="9" borderId="7" xfId="2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164" fontId="1" fillId="6" borderId="0" xfId="2" applyFont="1" applyFill="1" applyBorder="1" applyAlignment="1">
      <alignment horizontal="right"/>
    </xf>
    <xf numFmtId="10" fontId="1" fillId="6" borderId="0" xfId="6" applyNumberFormat="1" applyFont="1" applyFill="1" applyBorder="1" applyAlignment="1">
      <alignment horizontal="center"/>
    </xf>
    <xf numFmtId="4" fontId="1" fillId="6" borderId="0" xfId="2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164" fontId="8" fillId="0" borderId="0" xfId="0" quotePrefix="1" applyNumberFormat="1" applyFont="1" applyAlignment="1">
      <alignment horizontal="center"/>
    </xf>
    <xf numFmtId="164" fontId="8" fillId="0" borderId="0" xfId="0" applyNumberFormat="1" applyFont="1"/>
    <xf numFmtId="164" fontId="8" fillId="0" borderId="0" xfId="2" applyFont="1"/>
    <xf numFmtId="0" fontId="0" fillId="0" borderId="0" xfId="0"/>
    <xf numFmtId="10" fontId="1" fillId="6" borderId="1" xfId="6" applyNumberFormat="1" applyFont="1" applyFill="1" applyBorder="1" applyAlignment="1">
      <alignment horizontal="center" vertical="center" wrapText="1"/>
    </xf>
    <xf numFmtId="0" fontId="0" fillId="0" borderId="0" xfId="0"/>
    <xf numFmtId="2" fontId="1" fillId="6" borderId="0" xfId="0" applyNumberFormat="1" applyFont="1" applyFill="1" applyBorder="1"/>
    <xf numFmtId="0" fontId="8" fillId="0" borderId="1" xfId="0" applyFont="1" applyBorder="1"/>
    <xf numFmtId="16" fontId="8" fillId="6" borderId="1" xfId="0" applyNumberFormat="1" applyFont="1" applyFill="1" applyBorder="1"/>
    <xf numFmtId="0" fontId="0" fillId="0" borderId="1" xfId="0" applyFont="1" applyBorder="1"/>
    <xf numFmtId="4" fontId="0" fillId="6" borderId="1" xfId="0" applyNumberFormat="1" applyFont="1" applyFill="1" applyBorder="1"/>
    <xf numFmtId="164" fontId="36" fillId="6" borderId="1" xfId="2" applyFont="1" applyFill="1" applyBorder="1" applyAlignment="1">
      <alignment horizontal="right" vertical="top" wrapText="1"/>
    </xf>
    <xf numFmtId="4" fontId="34" fillId="6" borderId="1" xfId="0" applyNumberFormat="1" applyFont="1" applyFill="1" applyBorder="1" applyAlignment="1">
      <alignment horizontal="right"/>
    </xf>
    <xf numFmtId="0" fontId="37" fillId="3" borderId="1" xfId="0" applyFont="1" applyFill="1" applyBorder="1"/>
    <xf numFmtId="164" fontId="37" fillId="3" borderId="1" xfId="0" applyNumberFormat="1" applyFont="1" applyFill="1" applyBorder="1"/>
    <xf numFmtId="0" fontId="1" fillId="6" borderId="0" xfId="0" applyFont="1" applyFill="1" applyBorder="1" applyAlignment="1">
      <alignment wrapText="1"/>
    </xf>
    <xf numFmtId="10" fontId="14" fillId="6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4" fontId="1" fillId="6" borderId="1" xfId="2" applyNumberFormat="1" applyFont="1" applyFill="1" applyBorder="1" applyAlignment="1">
      <alignment horizontal="right" wrapText="1"/>
    </xf>
    <xf numFmtId="164" fontId="0" fillId="0" borderId="0" xfId="2" applyFont="1"/>
    <xf numFmtId="3" fontId="24" fillId="0" borderId="0" xfId="0" applyNumberFormat="1" applyFont="1"/>
    <xf numFmtId="0" fontId="0" fillId="0" borderId="0" xfId="0"/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/>
    </xf>
    <xf numFmtId="16" fontId="8" fillId="6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25" fillId="0" borderId="0" xfId="0" applyFont="1" applyAlignment="1"/>
    <xf numFmtId="0" fontId="63" fillId="0" borderId="0" xfId="0" applyFont="1" applyBorder="1"/>
    <xf numFmtId="0" fontId="63" fillId="0" borderId="0" xfId="0" applyFont="1" applyAlignment="1">
      <alignment horizontal="right"/>
    </xf>
    <xf numFmtId="4" fontId="64" fillId="0" borderId="0" xfId="0" applyNumberFormat="1" applyFont="1"/>
    <xf numFmtId="0" fontId="36" fillId="0" borderId="0" xfId="0" applyFont="1"/>
    <xf numFmtId="0" fontId="66" fillId="0" borderId="0" xfId="0" applyFont="1"/>
    <xf numFmtId="0" fontId="0" fillId="0" borderId="0" xfId="0"/>
    <xf numFmtId="0" fontId="9" fillId="6" borderId="0" xfId="0" applyFont="1" applyFill="1"/>
    <xf numFmtId="3" fontId="69" fillId="0" borderId="0" xfId="0" applyNumberFormat="1" applyFont="1"/>
    <xf numFmtId="0" fontId="0" fillId="0" borderId="0" xfId="0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2" fillId="6" borderId="1" xfId="0" applyFont="1" applyFill="1" applyBorder="1" applyAlignment="1">
      <alignment wrapText="1"/>
    </xf>
    <xf numFmtId="0" fontId="0" fillId="0" borderId="0" xfId="0"/>
    <xf numFmtId="10" fontId="1" fillId="8" borderId="1" xfId="6" applyNumberFormat="1" applyFont="1" applyFill="1" applyBorder="1" applyAlignment="1">
      <alignment horizontal="center" vertical="top" wrapText="1"/>
    </xf>
    <xf numFmtId="39" fontId="10" fillId="6" borderId="0" xfId="2" applyNumberFormat="1" applyFont="1" applyFill="1" applyBorder="1" applyAlignment="1">
      <alignment horizontal="center" vertical="top" wrapText="1"/>
    </xf>
    <xf numFmtId="164" fontId="10" fillId="6" borderId="0" xfId="2" applyFont="1" applyFill="1" applyBorder="1"/>
    <xf numFmtId="0" fontId="10" fillId="6" borderId="0" xfId="0" applyFont="1" applyFill="1" applyBorder="1"/>
    <xf numFmtId="39" fontId="10" fillId="6" borderId="0" xfId="0" applyNumberFormat="1" applyFont="1" applyFill="1" applyBorder="1"/>
    <xf numFmtId="0" fontId="32" fillId="6" borderId="0" xfId="0" applyFont="1" applyFill="1" applyBorder="1" applyAlignment="1">
      <alignment vertical="center"/>
    </xf>
    <xf numFmtId="0" fontId="18" fillId="6" borderId="0" xfId="0" applyFont="1" applyFill="1" applyBorder="1" applyAlignment="1">
      <alignment horizontal="center" vertical="center" wrapText="1"/>
    </xf>
    <xf numFmtId="0" fontId="32" fillId="6" borderId="0" xfId="0" applyFont="1" applyFill="1" applyBorder="1" applyAlignment="1">
      <alignment horizontal="center" vertical="center" wrapText="1"/>
    </xf>
    <xf numFmtId="4" fontId="32" fillId="6" borderId="0" xfId="0" applyNumberFormat="1" applyFont="1" applyFill="1" applyBorder="1"/>
    <xf numFmtId="0" fontId="10" fillId="6" borderId="0" xfId="0" applyFont="1" applyFill="1" applyBorder="1" applyAlignment="1">
      <alignment horizontal="left"/>
    </xf>
    <xf numFmtId="164" fontId="8" fillId="6" borderId="0" xfId="2" applyFont="1" applyFill="1" applyBorder="1" applyAlignment="1"/>
    <xf numFmtId="0" fontId="18" fillId="6" borderId="0" xfId="0" applyFont="1" applyFill="1" applyBorder="1" applyAlignment="1">
      <alignment vertical="top" wrapText="1"/>
    </xf>
    <xf numFmtId="3" fontId="10" fillId="6" borderId="0" xfId="0" applyNumberFormat="1" applyFont="1" applyFill="1" applyBorder="1"/>
    <xf numFmtId="39" fontId="25" fillId="6" borderId="0" xfId="0" applyNumberFormat="1" applyFont="1" applyFill="1" applyBorder="1"/>
    <xf numFmtId="4" fontId="0" fillId="6" borderId="0" xfId="0" applyNumberFormat="1" applyFont="1" applyFill="1" applyBorder="1" applyAlignment="1">
      <alignment vertical="center" wrapText="1"/>
    </xf>
    <xf numFmtId="4" fontId="10" fillId="6" borderId="0" xfId="0" applyNumberFormat="1" applyFont="1" applyFill="1" applyBorder="1"/>
    <xf numFmtId="166" fontId="10" fillId="6" borderId="0" xfId="2" applyNumberFormat="1" applyFont="1" applyFill="1" applyBorder="1"/>
    <xf numFmtId="4" fontId="26" fillId="6" borderId="0" xfId="0" applyNumberFormat="1" applyFont="1" applyFill="1" applyBorder="1"/>
    <xf numFmtId="0" fontId="26" fillId="6" borderId="0" xfId="0" applyFont="1" applyFill="1" applyBorder="1" applyAlignment="1">
      <alignment vertical="top" wrapText="1"/>
    </xf>
    <xf numFmtId="0" fontId="14" fillId="6" borderId="0" xfId="0" applyFont="1" applyFill="1" applyBorder="1"/>
    <xf numFmtId="4" fontId="14" fillId="6" borderId="0" xfId="0" applyNumberFormat="1" applyFont="1" applyFill="1" applyBorder="1"/>
    <xf numFmtId="164" fontId="32" fillId="6" borderId="0" xfId="2" applyFont="1" applyFill="1" applyBorder="1" applyAlignment="1">
      <alignment horizontal="center" vertical="center"/>
    </xf>
    <xf numFmtId="0" fontId="0" fillId="6" borderId="0" xfId="0" applyFont="1" applyFill="1" applyBorder="1"/>
    <xf numFmtId="0" fontId="35" fillId="6" borderId="0" xfId="0" applyFont="1" applyFill="1" applyBorder="1" applyAlignment="1">
      <alignment horizontal="center" vertical="center"/>
    </xf>
    <xf numFmtId="4" fontId="1" fillId="6" borderId="0" xfId="0" applyNumberFormat="1" applyFont="1" applyFill="1" applyBorder="1" applyAlignment="1">
      <alignment horizontal="right" wrapText="1"/>
    </xf>
    <xf numFmtId="4" fontId="34" fillId="6" borderId="0" xfId="0" applyNumberFormat="1" applyFont="1" applyFill="1" applyBorder="1" applyAlignment="1">
      <alignment horizontal="justify" vertical="center" wrapText="1"/>
    </xf>
    <xf numFmtId="0" fontId="34" fillId="6" borderId="0" xfId="0" applyFont="1" applyFill="1" applyBorder="1" applyAlignment="1">
      <alignment horizontal="justify" vertical="center" wrapText="1"/>
    </xf>
    <xf numFmtId="0" fontId="11" fillId="6" borderId="0" xfId="0" applyFont="1" applyFill="1" applyBorder="1"/>
    <xf numFmtId="0" fontId="68" fillId="6" borderId="0" xfId="0" quotePrefix="1" applyFont="1" applyFill="1" applyBorder="1" applyAlignment="1">
      <alignment horizontal="center"/>
    </xf>
    <xf numFmtId="10" fontId="67" fillId="6" borderId="0" xfId="6" applyNumberFormat="1" applyFont="1" applyFill="1" applyBorder="1" applyAlignment="1">
      <alignment horizontal="center"/>
    </xf>
    <xf numFmtId="164" fontId="10" fillId="6" borderId="0" xfId="0" applyNumberFormat="1" applyFont="1" applyFill="1" applyBorder="1"/>
    <xf numFmtId="0" fontId="10" fillId="6" borderId="0" xfId="0" applyFont="1" applyFill="1" applyBorder="1" applyAlignment="1">
      <alignment horizontal="right"/>
    </xf>
    <xf numFmtId="164" fontId="71" fillId="6" borderId="0" xfId="2" applyFont="1" applyFill="1" applyBorder="1"/>
    <xf numFmtId="4" fontId="38" fillId="6" borderId="11" xfId="0" applyNumberFormat="1" applyFont="1" applyFill="1" applyBorder="1" applyAlignment="1">
      <alignment vertical="center" wrapText="1"/>
    </xf>
    <xf numFmtId="4" fontId="38" fillId="6" borderId="10" xfId="0" applyNumberFormat="1" applyFont="1" applyFill="1" applyBorder="1" applyAlignment="1">
      <alignment vertical="center" wrapText="1"/>
    </xf>
    <xf numFmtId="0" fontId="2" fillId="6" borderId="0" xfId="0" applyFont="1" applyFill="1" applyBorder="1" applyAlignment="1">
      <alignment wrapText="1"/>
    </xf>
    <xf numFmtId="9" fontId="10" fillId="6" borderId="0" xfId="6" applyFont="1" applyFill="1" applyBorder="1"/>
    <xf numFmtId="4" fontId="2" fillId="6" borderId="0" xfId="0" applyNumberFormat="1" applyFont="1" applyFill="1" applyBorder="1" applyAlignment="1">
      <alignment wrapText="1"/>
    </xf>
    <xf numFmtId="0" fontId="32" fillId="6" borderId="0" xfId="0" applyFont="1" applyFill="1" applyBorder="1" applyAlignment="1">
      <alignment horizontal="center" vertical="center"/>
    </xf>
    <xf numFmtId="4" fontId="2" fillId="6" borderId="0" xfId="0" applyNumberFormat="1" applyFont="1" applyFill="1" applyBorder="1"/>
    <xf numFmtId="0" fontId="32" fillId="6" borderId="0" xfId="0" applyFont="1" applyFill="1" applyBorder="1" applyAlignment="1">
      <alignment vertical="center" wrapText="1"/>
    </xf>
    <xf numFmtId="164" fontId="5" fillId="6" borderId="0" xfId="2" applyFont="1" applyFill="1" applyBorder="1" applyAlignment="1"/>
    <xf numFmtId="164" fontId="5" fillId="6" borderId="0" xfId="2" applyNumberFormat="1" applyFont="1" applyFill="1" applyBorder="1" applyAlignment="1"/>
    <xf numFmtId="164" fontId="8" fillId="6" borderId="0" xfId="2" applyNumberFormat="1" applyFont="1" applyFill="1" applyBorder="1" applyAlignment="1"/>
    <xf numFmtId="164" fontId="70" fillId="6" borderId="0" xfId="2" applyNumberFormat="1" applyFont="1" applyFill="1" applyBorder="1" applyAlignment="1"/>
    <xf numFmtId="0" fontId="33" fillId="6" borderId="0" xfId="0" applyFont="1" applyFill="1" applyBorder="1" applyAlignment="1">
      <alignment vertical="center" wrapText="1"/>
    </xf>
    <xf numFmtId="0" fontId="2" fillId="6" borderId="0" xfId="0" applyFont="1" applyFill="1" applyBorder="1"/>
    <xf numFmtId="4" fontId="18" fillId="6" borderId="0" xfId="0" applyNumberFormat="1" applyFont="1" applyFill="1" applyBorder="1" applyAlignment="1">
      <alignment horizontal="right" wrapText="1"/>
    </xf>
    <xf numFmtId="0" fontId="2" fillId="6" borderId="0" xfId="0" applyFont="1" applyFill="1" applyBorder="1" applyAlignment="1">
      <alignment vertical="top" wrapText="1"/>
    </xf>
    <xf numFmtId="4" fontId="2" fillId="6" borderId="0" xfId="2" applyNumberFormat="1" applyFont="1" applyFill="1" applyBorder="1" applyAlignment="1">
      <alignment horizontal="left"/>
    </xf>
    <xf numFmtId="0" fontId="18" fillId="6" borderId="0" xfId="0" applyFont="1" applyFill="1" applyBorder="1" applyAlignment="1">
      <alignment horizontal="center" vertical="top" wrapText="1"/>
    </xf>
    <xf numFmtId="4" fontId="31" fillId="6" borderId="0" xfId="0" applyNumberFormat="1" applyFont="1" applyFill="1" applyBorder="1" applyAlignment="1">
      <alignment vertical="center" wrapText="1"/>
    </xf>
    <xf numFmtId="164" fontId="2" fillId="6" borderId="0" xfId="2" applyFont="1" applyFill="1" applyBorder="1" applyAlignment="1">
      <alignment horizontal="left"/>
    </xf>
    <xf numFmtId="0" fontId="44" fillId="6" borderId="0" xfId="0" applyFont="1" applyFill="1" applyBorder="1" applyAlignment="1">
      <alignment vertical="center" wrapText="1"/>
    </xf>
    <xf numFmtId="4" fontId="30" fillId="6" borderId="0" xfId="0" applyNumberFormat="1" applyFont="1" applyFill="1" applyBorder="1"/>
    <xf numFmtId="4" fontId="73" fillId="6" borderId="0" xfId="0" applyNumberFormat="1" applyFont="1" applyFill="1" applyBorder="1"/>
    <xf numFmtId="0" fontId="0" fillId="6" borderId="0" xfId="0" applyFill="1" applyBorder="1"/>
    <xf numFmtId="0" fontId="26" fillId="6" borderId="0" xfId="0" applyFont="1" applyFill="1" applyBorder="1"/>
    <xf numFmtId="0" fontId="38" fillId="6" borderId="0" xfId="0" applyFont="1" applyFill="1" applyBorder="1"/>
    <xf numFmtId="0" fontId="38" fillId="6" borderId="0" xfId="0" applyFont="1" applyFill="1" applyBorder="1" applyAlignment="1">
      <alignment vertical="top" wrapText="1"/>
    </xf>
    <xf numFmtId="0" fontId="27" fillId="6" borderId="0" xfId="0" applyFont="1" applyFill="1" applyBorder="1" applyAlignment="1">
      <alignment wrapText="1"/>
    </xf>
    <xf numFmtId="0" fontId="72" fillId="6" borderId="0" xfId="0" applyFont="1" applyFill="1" applyBorder="1" applyAlignment="1">
      <alignment vertical="center"/>
    </xf>
    <xf numFmtId="4" fontId="72" fillId="6" borderId="0" xfId="0" applyNumberFormat="1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top"/>
    </xf>
    <xf numFmtId="0" fontId="43" fillId="6" borderId="0" xfId="0" applyFont="1" applyFill="1" applyBorder="1" applyAlignment="1">
      <alignment vertical="center" wrapText="1"/>
    </xf>
    <xf numFmtId="0" fontId="28" fillId="6" borderId="0" xfId="0" applyFont="1" applyFill="1" applyBorder="1" applyAlignment="1">
      <alignment vertical="top"/>
    </xf>
    <xf numFmtId="4" fontId="42" fillId="6" borderId="0" xfId="0" applyNumberFormat="1" applyFont="1" applyFill="1" applyBorder="1"/>
    <xf numFmtId="0" fontId="29" fillId="6" borderId="0" xfId="0" applyFont="1" applyFill="1" applyBorder="1"/>
    <xf numFmtId="0" fontId="0" fillId="6" borderId="0" xfId="0" applyFont="1" applyFill="1" applyBorder="1" applyAlignment="1">
      <alignment wrapText="1"/>
    </xf>
    <xf numFmtId="0" fontId="69" fillId="6" borderId="0" xfId="0" applyFont="1" applyFill="1" applyBorder="1"/>
    <xf numFmtId="4" fontId="38" fillId="6" borderId="0" xfId="0" applyNumberFormat="1" applyFont="1" applyFill="1" applyBorder="1"/>
    <xf numFmtId="0" fontId="44" fillId="6" borderId="0" xfId="0" applyFont="1" applyFill="1" applyBorder="1"/>
    <xf numFmtId="4" fontId="44" fillId="6" borderId="0" xfId="0" applyNumberFormat="1" applyFont="1" applyFill="1" applyBorder="1" applyAlignment="1">
      <alignment vertical="center" wrapText="1"/>
    </xf>
    <xf numFmtId="0" fontId="38" fillId="6" borderId="0" xfId="0" applyFont="1" applyFill="1" applyBorder="1" applyAlignment="1">
      <alignment vertical="center"/>
    </xf>
    <xf numFmtId="0" fontId="13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 wrapText="1"/>
    </xf>
    <xf numFmtId="164" fontId="2" fillId="6" borderId="1" xfId="0" applyNumberFormat="1" applyFont="1" applyFill="1" applyBorder="1"/>
    <xf numFmtId="0" fontId="38" fillId="6" borderId="0" xfId="0" applyFont="1" applyFill="1" applyBorder="1" applyAlignment="1">
      <alignment vertical="center" wrapText="1"/>
    </xf>
    <xf numFmtId="0" fontId="39" fillId="6" borderId="0" xfId="0" applyFont="1" applyFill="1" applyBorder="1" applyAlignment="1">
      <alignment wrapText="1"/>
    </xf>
    <xf numFmtId="4" fontId="38" fillId="6" borderId="0" xfId="0" applyNumberFormat="1" applyFont="1" applyFill="1" applyBorder="1" applyAlignment="1">
      <alignment vertical="center" wrapText="1"/>
    </xf>
    <xf numFmtId="4" fontId="38" fillId="6" borderId="0" xfId="0" applyNumberFormat="1" applyFont="1" applyFill="1" applyBorder="1" applyAlignment="1">
      <alignment vertical="center"/>
    </xf>
    <xf numFmtId="0" fontId="11" fillId="6" borderId="0" xfId="0" applyFont="1" applyFill="1" applyBorder="1" applyAlignment="1">
      <alignment horizontal="center" vertical="top" wrapText="1"/>
    </xf>
    <xf numFmtId="0" fontId="12" fillId="6" borderId="0" xfId="0" applyFont="1" applyFill="1" applyBorder="1" applyAlignment="1">
      <alignment horizontal="center" vertical="top" wrapText="1"/>
    </xf>
    <xf numFmtId="0" fontId="10" fillId="6" borderId="0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left" vertical="top" wrapText="1"/>
    </xf>
    <xf numFmtId="0" fontId="13" fillId="45" borderId="1" xfId="0" applyFont="1" applyFill="1" applyBorder="1" applyAlignment="1">
      <alignment horizontal="center" vertical="top"/>
    </xf>
    <xf numFmtId="0" fontId="13" fillId="45" borderId="1" xfId="0" applyFont="1" applyFill="1" applyBorder="1" applyAlignment="1">
      <alignment horizontal="center" vertical="top" wrapText="1"/>
    </xf>
    <xf numFmtId="10" fontId="1" fillId="7" borderId="1" xfId="6" applyNumberFormat="1" applyFont="1" applyFill="1" applyBorder="1" applyAlignment="1">
      <alignment horizontal="center"/>
    </xf>
    <xf numFmtId="10" fontId="1" fillId="7" borderId="1" xfId="6" applyNumberFormat="1" applyFont="1" applyFill="1" applyBorder="1" applyAlignment="1">
      <alignment horizontal="center" wrapText="1"/>
    </xf>
    <xf numFmtId="10" fontId="1" fillId="7" borderId="1" xfId="6" applyNumberFormat="1" applyFont="1" applyFill="1" applyBorder="1" applyAlignment="1">
      <alignment horizontal="center" vertical="top" wrapText="1"/>
    </xf>
    <xf numFmtId="0" fontId="56" fillId="0" borderId="0" xfId="0" applyFont="1" applyBorder="1"/>
    <xf numFmtId="4" fontId="56" fillId="0" borderId="0" xfId="0" applyNumberFormat="1" applyFont="1"/>
    <xf numFmtId="0" fontId="2" fillId="45" borderId="1" xfId="0" applyFont="1" applyFill="1" applyBorder="1" applyAlignment="1">
      <alignment horizontal="center" vertical="center"/>
    </xf>
    <xf numFmtId="0" fontId="2" fillId="45" borderId="1" xfId="0" applyFont="1" applyFill="1" applyBorder="1" applyAlignment="1">
      <alignment horizontal="center" vertical="center" wrapText="1"/>
    </xf>
    <xf numFmtId="0" fontId="2" fillId="45" borderId="3" xfId="0" applyFont="1" applyFill="1" applyBorder="1" applyAlignment="1">
      <alignment horizontal="center" vertical="center"/>
    </xf>
    <xf numFmtId="0" fontId="56" fillId="0" borderId="0" xfId="0" applyFont="1"/>
    <xf numFmtId="0" fontId="10" fillId="6" borderId="1" xfId="0" applyFont="1" applyFill="1" applyBorder="1"/>
    <xf numFmtId="0" fontId="2" fillId="5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 wrapText="1"/>
    </xf>
    <xf numFmtId="0" fontId="75" fillId="4" borderId="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right" vertical="center"/>
    </xf>
    <xf numFmtId="0" fontId="75" fillId="4" borderId="6" xfId="0" applyFont="1" applyFill="1" applyBorder="1" applyAlignment="1">
      <alignment vertical="center" wrapText="1"/>
    </xf>
    <xf numFmtId="0" fontId="75" fillId="4" borderId="6" xfId="0" applyFont="1" applyFill="1" applyBorder="1" applyAlignment="1">
      <alignment horizontal="center" vertical="center" wrapText="1"/>
    </xf>
    <xf numFmtId="0" fontId="75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10" fontId="1" fillId="10" borderId="2" xfId="6" applyNumberFormat="1" applyFont="1" applyFill="1" applyBorder="1" applyAlignment="1">
      <alignment horizontal="center" vertical="center" wrapText="1"/>
    </xf>
    <xf numFmtId="10" fontId="1" fillId="10" borderId="2" xfId="6" applyNumberFormat="1" applyFont="1" applyFill="1" applyBorder="1" applyAlignment="1">
      <alignment horizontal="center" vertical="top" wrapText="1"/>
    </xf>
    <xf numFmtId="165" fontId="1" fillId="10" borderId="4" xfId="6" applyNumberFormat="1" applyFont="1" applyFill="1" applyBorder="1" applyAlignment="1">
      <alignment horizontal="center" vertical="top" wrapText="1"/>
    </xf>
    <xf numFmtId="0" fontId="1" fillId="4" borderId="24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horizontal="center" wrapText="1"/>
    </xf>
    <xf numFmtId="165" fontId="14" fillId="8" borderId="1" xfId="6" applyNumberFormat="1" applyFont="1" applyFill="1" applyBorder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4" fontId="2" fillId="6" borderId="1" xfId="2" applyFont="1" applyFill="1" applyBorder="1"/>
    <xf numFmtId="164" fontId="1" fillId="6" borderId="1" xfId="2" applyFont="1" applyFill="1" applyBorder="1" applyAlignment="1">
      <alignment horizontal="right" wrapText="1"/>
    </xf>
    <xf numFmtId="164" fontId="10" fillId="6" borderId="1" xfId="2" applyFont="1" applyFill="1" applyBorder="1"/>
    <xf numFmtId="164" fontId="10" fillId="0" borderId="0" xfId="2" applyFont="1" applyBorder="1"/>
    <xf numFmtId="4" fontId="42" fillId="0" borderId="0" xfId="0" applyNumberFormat="1" applyFont="1"/>
    <xf numFmtId="0" fontId="10" fillId="6" borderId="1" xfId="0" applyFont="1" applyFill="1" applyBorder="1" applyAlignment="1">
      <alignment horizontal="center"/>
    </xf>
    <xf numFmtId="0" fontId="15" fillId="0" borderId="0" xfId="0" applyFont="1" applyBorder="1" applyAlignment="1">
      <alignment horizontal="center" vertical="top" wrapText="1"/>
    </xf>
    <xf numFmtId="9" fontId="10" fillId="6" borderId="1" xfId="6" applyFont="1" applyFill="1" applyBorder="1" applyAlignment="1">
      <alignment horizontal="center"/>
    </xf>
    <xf numFmtId="9" fontId="10" fillId="0" borderId="0" xfId="6" applyFont="1" applyBorder="1" applyAlignment="1">
      <alignment horizontal="center"/>
    </xf>
    <xf numFmtId="10" fontId="1" fillId="48" borderId="1" xfId="6" applyNumberFormat="1" applyFont="1" applyFill="1" applyBorder="1" applyAlignment="1">
      <alignment horizontal="center"/>
    </xf>
    <xf numFmtId="10" fontId="1" fillId="48" borderId="1" xfId="6" applyNumberFormat="1" applyFont="1" applyFill="1" applyBorder="1" applyAlignment="1">
      <alignment horizontal="center" wrapText="1"/>
    </xf>
    <xf numFmtId="10" fontId="1" fillId="48" borderId="1" xfId="6" applyNumberFormat="1" applyFont="1" applyFill="1" applyBorder="1" applyAlignment="1">
      <alignment horizontal="center" vertical="top" wrapText="1"/>
    </xf>
    <xf numFmtId="10" fontId="1" fillId="48" borderId="1" xfId="6" quotePrefix="1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wrapText="1"/>
    </xf>
    <xf numFmtId="164" fontId="17" fillId="6" borderId="1" xfId="2" applyFont="1" applyFill="1" applyBorder="1" applyAlignment="1">
      <alignment horizontal="right" vertical="top" wrapText="1"/>
    </xf>
    <xf numFmtId="2" fontId="77" fillId="6" borderId="0" xfId="0" applyNumberFormat="1" applyFont="1" applyFill="1" applyBorder="1" applyAlignment="1">
      <alignment horizontal="center"/>
    </xf>
    <xf numFmtId="10" fontId="14" fillId="8" borderId="3" xfId="6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top" wrapText="1"/>
    </xf>
    <xf numFmtId="0" fontId="14" fillId="8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wrapText="1"/>
    </xf>
    <xf numFmtId="0" fontId="14" fillId="8" borderId="3" xfId="0" applyFont="1" applyFill="1" applyBorder="1" applyAlignment="1">
      <alignment horizontal="center" vertical="top" wrapText="1"/>
    </xf>
    <xf numFmtId="4" fontId="1" fillId="48" borderId="1" xfId="2" applyNumberFormat="1" applyFont="1" applyFill="1" applyBorder="1" applyAlignment="1">
      <alignment horizontal="center" vertical="top" wrapText="1"/>
    </xf>
    <xf numFmtId="164" fontId="14" fillId="6" borderId="1" xfId="2" applyFont="1" applyFill="1" applyBorder="1" applyAlignment="1">
      <alignment vertical="top"/>
    </xf>
    <xf numFmtId="0" fontId="14" fillId="6" borderId="1" xfId="0" applyFont="1" applyFill="1" applyBorder="1" applyAlignment="1">
      <alignment vertical="top"/>
    </xf>
    <xf numFmtId="0" fontId="14" fillId="6" borderId="1" xfId="0" applyFont="1" applyFill="1" applyBorder="1" applyAlignment="1">
      <alignment horizontal="center" vertical="top" wrapText="1"/>
    </xf>
    <xf numFmtId="164" fontId="78" fillId="6" borderId="1" xfId="2" applyFont="1" applyFill="1" applyBorder="1" applyAlignment="1">
      <alignment horizontal="right" vertical="top" wrapText="1"/>
    </xf>
    <xf numFmtId="164" fontId="78" fillId="7" borderId="1" xfId="2" applyFont="1" applyFill="1" applyBorder="1" applyAlignment="1">
      <alignment horizontal="right" vertical="top" wrapText="1"/>
    </xf>
    <xf numFmtId="164" fontId="1" fillId="10" borderId="2" xfId="2" applyFont="1" applyFill="1" applyBorder="1" applyAlignment="1">
      <alignment horizontal="right" vertical="top" wrapText="1"/>
    </xf>
    <xf numFmtId="4" fontId="1" fillId="10" borderId="2" xfId="0" applyNumberFormat="1" applyFont="1" applyFill="1" applyBorder="1" applyAlignment="1">
      <alignment horizontal="right"/>
    </xf>
    <xf numFmtId="4" fontId="1" fillId="10" borderId="2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 vertical="top" wrapText="1"/>
    </xf>
    <xf numFmtId="0" fontId="79" fillId="0" borderId="0" xfId="0" applyFont="1" applyBorder="1"/>
    <xf numFmtId="0" fontId="24" fillId="0" borderId="0" xfId="0" applyFont="1"/>
    <xf numFmtId="9" fontId="24" fillId="0" borderId="0" xfId="6" applyFont="1" applyAlignment="1">
      <alignment horizontal="center"/>
    </xf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4" fontId="80" fillId="0" borderId="0" xfId="0" applyNumberFormat="1" applyFont="1"/>
    <xf numFmtId="9" fontId="24" fillId="0" borderId="26" xfId="6" applyFont="1" applyBorder="1" applyAlignment="1">
      <alignment horizontal="center"/>
    </xf>
    <xf numFmtId="164" fontId="24" fillId="0" borderId="0" xfId="2" applyFont="1"/>
    <xf numFmtId="4" fontId="24" fillId="0" borderId="0" xfId="0" applyNumberFormat="1" applyFont="1"/>
    <xf numFmtId="0" fontId="81" fillId="6" borderId="0" xfId="0" applyFont="1" applyFill="1" applyBorder="1"/>
    <xf numFmtId="3" fontId="82" fillId="0" borderId="0" xfId="0" applyNumberFormat="1" applyFont="1"/>
    <xf numFmtId="0" fontId="82" fillId="0" borderId="0" xfId="0" applyFont="1"/>
    <xf numFmtId="9" fontId="14" fillId="0" borderId="0" xfId="6" applyFont="1" applyBorder="1" applyAlignment="1">
      <alignment horizontal="center"/>
    </xf>
    <xf numFmtId="164" fontId="14" fillId="0" borderId="25" xfId="2" applyFont="1" applyBorder="1"/>
    <xf numFmtId="3" fontId="14" fillId="0" borderId="0" xfId="0" applyNumberFormat="1" applyFont="1" applyBorder="1"/>
    <xf numFmtId="164" fontId="14" fillId="0" borderId="0" xfId="2" applyFont="1" applyBorder="1"/>
    <xf numFmtId="0" fontId="14" fillId="0" borderId="0" xfId="0" applyFont="1" applyBorder="1" applyAlignment="1">
      <alignment wrapText="1"/>
    </xf>
    <xf numFmtId="3" fontId="14" fillId="0" borderId="0" xfId="0" applyNumberFormat="1" applyFont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vertical="top" wrapText="1"/>
    </xf>
    <xf numFmtId="0" fontId="13" fillId="8" borderId="1" xfId="0" applyFont="1" applyFill="1" applyBorder="1" applyAlignment="1">
      <alignment vertical="top" wrapText="1"/>
    </xf>
    <xf numFmtId="0" fontId="13" fillId="8" borderId="1" xfId="0" applyFont="1" applyFill="1" applyBorder="1" applyAlignment="1">
      <alignment horizontal="center" vertical="top"/>
    </xf>
    <xf numFmtId="0" fontId="13" fillId="8" borderId="1" xfId="0" applyFont="1" applyFill="1" applyBorder="1" applyAlignment="1">
      <alignment horizontal="center" vertical="top" wrapText="1"/>
    </xf>
    <xf numFmtId="9" fontId="13" fillId="8" borderId="1" xfId="6" applyFont="1" applyFill="1" applyBorder="1" applyAlignment="1">
      <alignment horizontal="center" vertical="top" wrapText="1"/>
    </xf>
    <xf numFmtId="164" fontId="13" fillId="8" borderId="1" xfId="2" applyFont="1" applyFill="1" applyBorder="1" applyAlignment="1">
      <alignment horizontal="center" vertical="top"/>
    </xf>
    <xf numFmtId="0" fontId="13" fillId="8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8" borderId="3" xfId="0" applyFont="1" applyFill="1" applyBorder="1" applyAlignment="1">
      <alignment horizontal="center" vertical="top" wrapText="1"/>
    </xf>
    <xf numFmtId="0" fontId="13" fillId="7" borderId="6" xfId="0" applyFont="1" applyFill="1" applyBorder="1" applyAlignment="1"/>
    <xf numFmtId="0" fontId="13" fillId="7" borderId="1" xfId="0" applyFont="1" applyFill="1" applyBorder="1" applyAlignment="1"/>
    <xf numFmtId="0" fontId="13" fillId="7" borderId="3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9" fontId="2" fillId="48" borderId="1" xfId="6" applyFont="1" applyFill="1" applyBorder="1" applyAlignment="1">
      <alignment horizontal="center" vertical="top" wrapText="1"/>
    </xf>
    <xf numFmtId="0" fontId="2" fillId="10" borderId="5" xfId="0" applyFont="1" applyFill="1" applyBorder="1" applyAlignment="1">
      <alignment horizontal="right" vertical="top" wrapText="1"/>
    </xf>
    <xf numFmtId="0" fontId="2" fillId="10" borderId="2" xfId="0" applyFont="1" applyFill="1" applyBorder="1" applyAlignment="1">
      <alignment horizontal="right" vertical="top" wrapText="1"/>
    </xf>
    <xf numFmtId="164" fontId="2" fillId="10" borderId="2" xfId="2" applyFont="1" applyFill="1" applyBorder="1" applyAlignment="1">
      <alignment horizontal="right" vertical="top" wrapText="1"/>
    </xf>
    <xf numFmtId="4" fontId="2" fillId="10" borderId="2" xfId="0" applyNumberFormat="1" applyFont="1" applyFill="1" applyBorder="1" applyAlignment="1">
      <alignment horizontal="right"/>
    </xf>
    <xf numFmtId="9" fontId="2" fillId="10" borderId="2" xfId="6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13" fillId="7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9" fontId="2" fillId="7" borderId="1" xfId="6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center" vertical="top"/>
    </xf>
    <xf numFmtId="0" fontId="13" fillId="7" borderId="1" xfId="0" applyFont="1" applyFill="1" applyBorder="1" applyAlignment="1">
      <alignment horizontal="center" vertical="top"/>
    </xf>
    <xf numFmtId="0" fontId="13" fillId="7" borderId="1" xfId="0" applyFont="1" applyFill="1" applyBorder="1" applyAlignment="1">
      <alignment vertical="top"/>
    </xf>
    <xf numFmtId="0" fontId="13" fillId="7" borderId="1" xfId="0" applyFont="1" applyFill="1" applyBorder="1" applyAlignment="1">
      <alignment horizontal="center" vertical="top" wrapText="1"/>
    </xf>
    <xf numFmtId="9" fontId="13" fillId="7" borderId="1" xfId="6" applyFont="1" applyFill="1" applyBorder="1" applyAlignment="1">
      <alignment horizontal="center" vertical="top" wrapText="1"/>
    </xf>
    <xf numFmtId="164" fontId="13" fillId="7" borderId="1" xfId="2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/>
    </xf>
    <xf numFmtId="10" fontId="2" fillId="7" borderId="1" xfId="6" applyNumberFormat="1" applyFont="1" applyFill="1" applyBorder="1" applyAlignment="1">
      <alignment horizontal="center" vertical="top" wrapText="1"/>
    </xf>
    <xf numFmtId="2" fontId="2" fillId="6" borderId="1" xfId="0" applyNumberFormat="1" applyFont="1" applyFill="1" applyBorder="1"/>
    <xf numFmtId="10" fontId="2" fillId="6" borderId="1" xfId="6" applyNumberFormat="1" applyFont="1" applyFill="1" applyBorder="1" applyAlignment="1">
      <alignment horizontal="center" vertical="top" wrapText="1"/>
    </xf>
    <xf numFmtId="4" fontId="2" fillId="48" borderId="1" xfId="2" applyNumberFormat="1" applyFont="1" applyFill="1" applyBorder="1" applyAlignment="1">
      <alignment horizontal="center" vertical="top" wrapText="1"/>
    </xf>
    <xf numFmtId="10" fontId="13" fillId="8" borderId="1" xfId="6" applyNumberFormat="1" applyFont="1" applyFill="1" applyBorder="1" applyAlignment="1">
      <alignment horizontal="center" vertical="top" wrapText="1"/>
    </xf>
    <xf numFmtId="10" fontId="13" fillId="8" borderId="3" xfId="6" applyNumberFormat="1" applyFont="1" applyFill="1" applyBorder="1" applyAlignment="1">
      <alignment horizontal="center" vertical="top" wrapText="1"/>
    </xf>
    <xf numFmtId="0" fontId="2" fillId="47" borderId="6" xfId="0" applyFont="1" applyFill="1" applyBorder="1" applyAlignment="1">
      <alignment horizontal="center" wrapText="1"/>
    </xf>
    <xf numFmtId="0" fontId="2" fillId="47" borderId="1" xfId="0" applyFont="1" applyFill="1" applyBorder="1" applyAlignment="1">
      <alignment wrapText="1"/>
    </xf>
    <xf numFmtId="0" fontId="2" fillId="47" borderId="1" xfId="0" applyFont="1" applyFill="1" applyBorder="1" applyAlignment="1">
      <alignment horizontal="right" vertical="center"/>
    </xf>
    <xf numFmtId="164" fontId="2" fillId="47" borderId="1" xfId="2" applyFont="1" applyFill="1" applyBorder="1" applyAlignment="1">
      <alignment horizontal="right" vertical="center" wrapText="1"/>
    </xf>
    <xf numFmtId="10" fontId="2" fillId="47" borderId="1" xfId="2" applyNumberFormat="1" applyFont="1" applyFill="1" applyBorder="1" applyAlignment="1">
      <alignment horizontal="right" vertical="center" wrapText="1"/>
    </xf>
    <xf numFmtId="4" fontId="2" fillId="47" borderId="1" xfId="2" applyNumberFormat="1" applyFont="1" applyFill="1" applyBorder="1" applyAlignment="1">
      <alignment horizontal="right" vertical="center" wrapText="1"/>
    </xf>
    <xf numFmtId="9" fontId="2" fillId="47" borderId="1" xfId="6" applyFont="1" applyFill="1" applyBorder="1" applyAlignment="1">
      <alignment horizontal="center" vertical="center" wrapText="1"/>
    </xf>
    <xf numFmtId="4" fontId="2" fillId="47" borderId="1" xfId="2" applyNumberFormat="1" applyFont="1" applyFill="1" applyBorder="1" applyAlignment="1">
      <alignment horizontal="center" vertical="center" wrapText="1"/>
    </xf>
    <xf numFmtId="10" fontId="13" fillId="47" borderId="1" xfId="6" applyNumberFormat="1" applyFont="1" applyFill="1" applyBorder="1" applyAlignment="1">
      <alignment horizontal="center" vertical="top" wrapText="1"/>
    </xf>
    <xf numFmtId="10" fontId="13" fillId="47" borderId="3" xfId="6" applyNumberFormat="1" applyFont="1" applyFill="1" applyBorder="1" applyAlignment="1">
      <alignment horizontal="center" vertical="top" wrapText="1"/>
    </xf>
    <xf numFmtId="9" fontId="2" fillId="48" borderId="1" xfId="6" applyFont="1" applyFill="1" applyBorder="1" applyAlignment="1">
      <alignment horizontal="center"/>
    </xf>
    <xf numFmtId="164" fontId="2" fillId="48" borderId="1" xfId="0" applyNumberFormat="1" applyFont="1" applyFill="1" applyBorder="1" applyAlignment="1">
      <alignment horizontal="center"/>
    </xf>
    <xf numFmtId="4" fontId="2" fillId="48" borderId="1" xfId="2" applyNumberFormat="1" applyFont="1" applyFill="1" applyBorder="1" applyAlignment="1">
      <alignment horizontal="center"/>
    </xf>
    <xf numFmtId="10" fontId="2" fillId="48" borderId="1" xfId="6" applyNumberFormat="1" applyFont="1" applyFill="1" applyBorder="1" applyAlignment="1">
      <alignment horizontal="center" wrapText="1"/>
    </xf>
    <xf numFmtId="10" fontId="2" fillId="48" borderId="1" xfId="2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10" fontId="2" fillId="48" borderId="1" xfId="6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top" wrapText="1"/>
    </xf>
    <xf numFmtId="0" fontId="85" fillId="0" borderId="0" xfId="0" applyFont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164" fontId="2" fillId="6" borderId="1" xfId="2" applyFont="1" applyFill="1" applyBorder="1" applyAlignment="1">
      <alignment horizontal="right" vertical="center" wrapText="1"/>
    </xf>
    <xf numFmtId="10" fontId="1" fillId="6" borderId="7" xfId="6" applyNumberFormat="1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wrapText="1"/>
    </xf>
    <xf numFmtId="0" fontId="1" fillId="6" borderId="30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 vertical="center" wrapText="1"/>
    </xf>
    <xf numFmtId="0" fontId="75" fillId="45" borderId="6" xfId="0" applyFont="1" applyFill="1" applyBorder="1" applyAlignment="1">
      <alignment horizontal="center" wrapText="1"/>
    </xf>
    <xf numFmtId="0" fontId="75" fillId="45" borderId="1" xfId="0" applyFont="1" applyFill="1" applyBorder="1" applyAlignment="1">
      <alignment horizontal="center" wrapText="1"/>
    </xf>
    <xf numFmtId="0" fontId="75" fillId="45" borderId="3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75" fillId="45" borderId="6" xfId="0" applyFont="1" applyFill="1" applyBorder="1" applyAlignment="1">
      <alignment horizontal="center"/>
    </xf>
    <xf numFmtId="0" fontId="75" fillId="45" borderId="1" xfId="0" applyFont="1" applyFill="1" applyBorder="1" applyAlignment="1">
      <alignment horizontal="center"/>
    </xf>
    <xf numFmtId="0" fontId="75" fillId="45" borderId="3" xfId="0" applyFont="1" applyFill="1" applyBorder="1" applyAlignment="1">
      <alignment horizontal="center"/>
    </xf>
    <xf numFmtId="0" fontId="0" fillId="6" borderId="0" xfId="0" applyFill="1" applyBorder="1" applyAlignment="1">
      <alignment wrapText="1"/>
    </xf>
    <xf numFmtId="4" fontId="38" fillId="6" borderId="0" xfId="0" applyNumberFormat="1" applyFont="1" applyFill="1" applyBorder="1" applyAlignment="1">
      <alignment vertical="center"/>
    </xf>
    <xf numFmtId="0" fontId="39" fillId="6" borderId="0" xfId="0" applyFont="1" applyFill="1" applyBorder="1" applyAlignment="1">
      <alignment wrapText="1"/>
    </xf>
    <xf numFmtId="4" fontId="38" fillId="6" borderId="0" xfId="0" applyNumberFormat="1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top" wrapText="1"/>
    </xf>
    <xf numFmtId="0" fontId="13" fillId="7" borderId="3" xfId="0" applyFont="1" applyFill="1" applyBorder="1" applyAlignment="1">
      <alignment horizontal="center" vertical="top" wrapText="1"/>
    </xf>
    <xf numFmtId="0" fontId="84" fillId="46" borderId="6" xfId="0" applyFont="1" applyFill="1" applyBorder="1" applyAlignment="1">
      <alignment horizontal="center"/>
    </xf>
    <xf numFmtId="0" fontId="84" fillId="46" borderId="1" xfId="0" applyFont="1" applyFill="1" applyBorder="1" applyAlignment="1">
      <alignment horizontal="center"/>
    </xf>
    <xf numFmtId="0" fontId="84" fillId="46" borderId="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 wrapText="1"/>
    </xf>
    <xf numFmtId="0" fontId="1" fillId="6" borderId="27" xfId="0" applyFont="1" applyFill="1" applyBorder="1" applyAlignment="1">
      <alignment horizontal="center" wrapText="1"/>
    </xf>
    <xf numFmtId="0" fontId="1" fillId="6" borderId="28" xfId="0" applyFont="1" applyFill="1" applyBorder="1" applyAlignment="1">
      <alignment horizontal="center" wrapText="1"/>
    </xf>
    <xf numFmtId="0" fontId="14" fillId="6" borderId="24" xfId="0" applyFont="1" applyFill="1" applyBorder="1" applyAlignment="1">
      <alignment horizontal="center"/>
    </xf>
    <xf numFmtId="0" fontId="14" fillId="6" borderId="27" xfId="0" applyFont="1" applyFill="1" applyBorder="1" applyAlignment="1">
      <alignment horizontal="center"/>
    </xf>
    <xf numFmtId="0" fontId="14" fillId="6" borderId="28" xfId="0" applyFont="1" applyFill="1" applyBorder="1" applyAlignment="1">
      <alignment horizontal="center"/>
    </xf>
    <xf numFmtId="0" fontId="40" fillId="6" borderId="0" xfId="0" applyFont="1" applyFill="1" applyBorder="1" applyAlignment="1">
      <alignment wrapText="1"/>
    </xf>
    <xf numFmtId="164" fontId="8" fillId="6" borderId="0" xfId="2" applyNumberFormat="1" applyFont="1" applyFill="1" applyBorder="1" applyAlignment="1">
      <alignment horizontal="center"/>
    </xf>
    <xf numFmtId="164" fontId="8" fillId="6" borderId="0" xfId="2" applyFont="1" applyFill="1" applyBorder="1" applyAlignment="1">
      <alignment horizontal="center"/>
    </xf>
    <xf numFmtId="164" fontId="5" fillId="6" borderId="0" xfId="2" applyFont="1" applyFill="1" applyBorder="1" applyAlignment="1">
      <alignment horizontal="center"/>
    </xf>
    <xf numFmtId="0" fontId="38" fillId="6" borderId="0" xfId="0" applyFont="1" applyFill="1" applyBorder="1" applyAlignment="1">
      <alignment vertical="center" wrapText="1"/>
    </xf>
    <xf numFmtId="0" fontId="83" fillId="14" borderId="21" xfId="0" applyFont="1" applyFill="1" applyBorder="1" applyAlignment="1">
      <alignment horizontal="center"/>
    </xf>
    <xf numFmtId="0" fontId="83" fillId="14" borderId="22" xfId="0" applyFont="1" applyFill="1" applyBorder="1" applyAlignment="1">
      <alignment horizontal="center"/>
    </xf>
    <xf numFmtId="0" fontId="83" fillId="14" borderId="23" xfId="0" applyFont="1" applyFill="1" applyBorder="1" applyAlignment="1">
      <alignment horizontal="center"/>
    </xf>
    <xf numFmtId="0" fontId="75" fillId="45" borderId="6" xfId="0" applyFont="1" applyFill="1" applyBorder="1" applyAlignment="1">
      <alignment horizontal="center" vertical="top" wrapText="1"/>
    </xf>
    <xf numFmtId="0" fontId="75" fillId="45" borderId="1" xfId="0" applyFont="1" applyFill="1" applyBorder="1" applyAlignment="1">
      <alignment horizontal="center" vertical="top" wrapText="1"/>
    </xf>
    <xf numFmtId="0" fontId="75" fillId="45" borderId="3" xfId="0" applyFont="1" applyFill="1" applyBorder="1" applyAlignment="1">
      <alignment horizontal="center" vertical="top" wrapText="1"/>
    </xf>
    <xf numFmtId="0" fontId="14" fillId="6" borderId="24" xfId="0" applyFont="1" applyFill="1" applyBorder="1" applyAlignment="1">
      <alignment horizontal="center" vertical="top" wrapText="1"/>
    </xf>
    <xf numFmtId="0" fontId="14" fillId="6" borderId="27" xfId="0" applyFont="1" applyFill="1" applyBorder="1" applyAlignment="1">
      <alignment horizontal="center" vertical="top" wrapText="1"/>
    </xf>
    <xf numFmtId="0" fontId="14" fillId="6" borderId="28" xfId="0" applyFont="1" applyFill="1" applyBorder="1" applyAlignment="1">
      <alignment horizontal="center" vertical="top" wrapText="1"/>
    </xf>
    <xf numFmtId="0" fontId="13" fillId="7" borderId="29" xfId="0" applyFont="1" applyFill="1" applyBorder="1" applyAlignment="1">
      <alignment horizontal="center" vertical="top" wrapText="1"/>
    </xf>
    <xf numFmtId="0" fontId="13" fillId="7" borderId="3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65" fillId="0" borderId="0" xfId="0" applyFont="1" applyAlignment="1">
      <alignment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164" fontId="19" fillId="13" borderId="1" xfId="2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1" fillId="6" borderId="21" xfId="0" applyFont="1" applyFill="1" applyBorder="1" applyAlignment="1">
      <alignment horizontal="center"/>
    </xf>
    <xf numFmtId="0" fontId="41" fillId="6" borderId="22" xfId="0" applyFont="1" applyFill="1" applyBorder="1" applyAlignment="1">
      <alignment horizontal="center"/>
    </xf>
    <xf numFmtId="0" fontId="41" fillId="6" borderId="2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 wrapText="1"/>
    </xf>
  </cellXfs>
  <cellStyles count="13181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12" xfId="13173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" xfId="13147" builtinId="32" customBuiltin="1"/>
    <cellStyle name="60% - Accent1 2" xfId="230"/>
    <cellStyle name="60% - Accent1 3" xfId="45"/>
    <cellStyle name="60% - Accent2" xfId="13148" builtinId="36" customBuiltin="1"/>
    <cellStyle name="60% - Accent2 2" xfId="231"/>
    <cellStyle name="60% - Accent2 3" xfId="46"/>
    <cellStyle name="60% - Accent3" xfId="13149" builtinId="40" customBuiltin="1"/>
    <cellStyle name="60% - Accent3 2" xfId="232"/>
    <cellStyle name="60% - Accent3 3" xfId="47"/>
    <cellStyle name="60% - Accent4" xfId="13150" builtinId="44" customBuiltin="1"/>
    <cellStyle name="60% - Accent4 2" xfId="233"/>
    <cellStyle name="60% - Accent4 3" xfId="48"/>
    <cellStyle name="60% - Accent5" xfId="13151" builtinId="48" customBuiltin="1"/>
    <cellStyle name="60% - Accent5 2" xfId="234"/>
    <cellStyle name="60% - Accent5 3" xfId="49"/>
    <cellStyle name="60% - Accent6" xfId="13152" builtinId="52" customBuiltin="1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alculation 2" xfId="13175"/>
    <cellStyle name="Check Cell" xfId="16" builtinId="23" customBuiltin="1"/>
    <cellStyle name="Comma" xfId="2" builtinId="3"/>
    <cellStyle name="Comma 10" xfId="68"/>
    <cellStyle name="Comma 10 2" xfId="2902"/>
    <cellStyle name="Comma 10 2 2" xfId="10862"/>
    <cellStyle name="Comma 10 3" xfId="2337"/>
    <cellStyle name="Comma 10 4" xfId="10298"/>
    <cellStyle name="Comma 11" xfId="226"/>
    <cellStyle name="Comma 11 2" xfId="2941"/>
    <cellStyle name="Comma 11 2 2" xfId="10899"/>
    <cellStyle name="Comma 11 3" xfId="2373"/>
    <cellStyle name="Comma 11 4" xfId="10334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2 2" xfId="11926"/>
    <cellStyle name="Comma 12 2 2 2 3" xfId="7730"/>
    <cellStyle name="Comma 12 2 2 2 3 2" xfId="12497"/>
    <cellStyle name="Comma 12 2 2 2 4" xfId="10002"/>
    <cellStyle name="Comma 12 2 2 2 4 2" xfId="13068"/>
    <cellStyle name="Comma 12 2 2 2 5" xfId="3398"/>
    <cellStyle name="Comma 12 2 2 2 5 2" xfId="11355"/>
    <cellStyle name="Comma 12 2 2 3" xfId="4323"/>
    <cellStyle name="Comma 12 2 2 3 2" xfId="11641"/>
    <cellStyle name="Comma 12 2 2 4" xfId="6595"/>
    <cellStyle name="Comma 12 2 2 4 2" xfId="12212"/>
    <cellStyle name="Comma 12 2 2 5" xfId="8867"/>
    <cellStyle name="Comma 12 2 2 5 2" xfId="12783"/>
    <cellStyle name="Comma 12 2 2 6" xfId="3113"/>
    <cellStyle name="Comma 12 2 2 6 2" xfId="11070"/>
    <cellStyle name="Comma 12 2 3" xfId="1584"/>
    <cellStyle name="Comma 12 2 3 2" xfId="5004"/>
    <cellStyle name="Comma 12 2 3 2 2" xfId="11812"/>
    <cellStyle name="Comma 12 2 3 3" xfId="7276"/>
    <cellStyle name="Comma 12 2 3 3 2" xfId="12383"/>
    <cellStyle name="Comma 12 2 3 4" xfId="9548"/>
    <cellStyle name="Comma 12 2 3 4 2" xfId="12954"/>
    <cellStyle name="Comma 12 2 3 5" xfId="3284"/>
    <cellStyle name="Comma 12 2 3 5 2" xfId="11241"/>
    <cellStyle name="Comma 12 2 4" xfId="3869"/>
    <cellStyle name="Comma 12 2 4 2" xfId="11527"/>
    <cellStyle name="Comma 12 2 5" xfId="6141"/>
    <cellStyle name="Comma 12 2 5 2" xfId="12098"/>
    <cellStyle name="Comma 12 2 6" xfId="8413"/>
    <cellStyle name="Comma 12 2 6 2" xfId="12669"/>
    <cellStyle name="Comma 12 2 7" xfId="2999"/>
    <cellStyle name="Comma 12 2 7 2" xfId="10956"/>
    <cellStyle name="Comma 12 3" xfId="1130"/>
    <cellStyle name="Comma 12 3 2" xfId="2265"/>
    <cellStyle name="Comma 12 3 2 2" xfId="5685"/>
    <cellStyle name="Comma 12 3 2 2 2" xfId="11983"/>
    <cellStyle name="Comma 12 3 2 3" xfId="7957"/>
    <cellStyle name="Comma 12 3 2 3 2" xfId="12554"/>
    <cellStyle name="Comma 12 3 2 4" xfId="10229"/>
    <cellStyle name="Comma 12 3 2 4 2" xfId="13125"/>
    <cellStyle name="Comma 12 3 2 5" xfId="3455"/>
    <cellStyle name="Comma 12 3 2 5 2" xfId="11412"/>
    <cellStyle name="Comma 12 3 3" xfId="4550"/>
    <cellStyle name="Comma 12 3 3 2" xfId="11698"/>
    <cellStyle name="Comma 12 3 4" xfId="6822"/>
    <cellStyle name="Comma 12 3 4 2" xfId="12269"/>
    <cellStyle name="Comma 12 3 5" xfId="9094"/>
    <cellStyle name="Comma 12 3 5 2" xfId="12840"/>
    <cellStyle name="Comma 12 3 6" xfId="3170"/>
    <cellStyle name="Comma 12 3 6 2" xfId="11127"/>
    <cellStyle name="Comma 12 4" xfId="676"/>
    <cellStyle name="Comma 12 4 2" xfId="1811"/>
    <cellStyle name="Comma 12 4 2 2" xfId="5231"/>
    <cellStyle name="Comma 12 4 2 2 2" xfId="11869"/>
    <cellStyle name="Comma 12 4 2 3" xfId="7503"/>
    <cellStyle name="Comma 12 4 2 3 2" xfId="12440"/>
    <cellStyle name="Comma 12 4 2 4" xfId="9775"/>
    <cellStyle name="Comma 12 4 2 4 2" xfId="13011"/>
    <cellStyle name="Comma 12 4 2 5" xfId="3341"/>
    <cellStyle name="Comma 12 4 2 5 2" xfId="11298"/>
    <cellStyle name="Comma 12 4 3" xfId="4096"/>
    <cellStyle name="Comma 12 4 3 2" xfId="11584"/>
    <cellStyle name="Comma 12 4 4" xfId="6368"/>
    <cellStyle name="Comma 12 4 4 2" xfId="12155"/>
    <cellStyle name="Comma 12 4 5" xfId="8640"/>
    <cellStyle name="Comma 12 4 5 2" xfId="12726"/>
    <cellStyle name="Comma 12 4 6" xfId="3056"/>
    <cellStyle name="Comma 12 4 6 2" xfId="11013"/>
    <cellStyle name="Comma 12 5" xfId="1357"/>
    <cellStyle name="Comma 12 5 2" xfId="4777"/>
    <cellStyle name="Comma 12 5 2 2" xfId="11755"/>
    <cellStyle name="Comma 12 5 3" xfId="7049"/>
    <cellStyle name="Comma 12 5 3 2" xfId="12326"/>
    <cellStyle name="Comma 12 5 4" xfId="9321"/>
    <cellStyle name="Comma 12 5 4 2" xfId="12897"/>
    <cellStyle name="Comma 12 5 5" xfId="3227"/>
    <cellStyle name="Comma 12 5 5 2" xfId="11184"/>
    <cellStyle name="Comma 12 6" xfId="3642"/>
    <cellStyle name="Comma 12 6 2" xfId="11470"/>
    <cellStyle name="Comma 12 7" xfId="5914"/>
    <cellStyle name="Comma 12 7 2" xfId="12041"/>
    <cellStyle name="Comma 12 8" xfId="8186"/>
    <cellStyle name="Comma 12 8 2" xfId="12612"/>
    <cellStyle name="Comma 12 9" xfId="2939"/>
    <cellStyle name="Comma 12 9 2" xfId="10898"/>
    <cellStyle name="Comma 13" xfId="39"/>
    <cellStyle name="Comma 13 2" xfId="5744"/>
    <cellStyle name="Comma 13 2 2" xfId="11998"/>
    <cellStyle name="Comma 13 3" xfId="8016"/>
    <cellStyle name="Comma 13 3 2" xfId="12569"/>
    <cellStyle name="Comma 13 4" xfId="10288"/>
    <cellStyle name="Comma 13 4 2" xfId="13140"/>
    <cellStyle name="Comma 13 5" xfId="3471"/>
    <cellStyle name="Comma 13 5 2" xfId="11427"/>
    <cellStyle name="Comma 13 6" xfId="2328"/>
    <cellStyle name="Comma 13 7" xfId="10289"/>
    <cellStyle name="Comma 14" xfId="2892"/>
    <cellStyle name="Comma 14 2" xfId="10853"/>
    <cellStyle name="Comma 15" xfId="13153"/>
    <cellStyle name="Comma 16" xfId="13154"/>
    <cellStyle name="Comma 17" xfId="13180"/>
    <cellStyle name="Comma 2" xfId="3"/>
    <cellStyle name="Comma 2 2" xfId="41"/>
    <cellStyle name="Comma 2 2 2" xfId="2894"/>
    <cellStyle name="Comma 2 2 3" xfId="10854"/>
    <cellStyle name="Comma 2 2 4" xfId="13177"/>
    <cellStyle name="Comma 2 3" xfId="2323"/>
    <cellStyle name="Comma 2 3 2" xfId="13179"/>
    <cellStyle name="Comma 2 4" xfId="2329"/>
    <cellStyle name="Comma 2 5" xfId="10290"/>
    <cellStyle name="Comma 2 6" xfId="13141"/>
    <cellStyle name="Comma 2 7" xfId="13170"/>
    <cellStyle name="Comma 3" xfId="54"/>
    <cellStyle name="Comma 3 10" xfId="3488"/>
    <cellStyle name="Comma 3 10 2" xfId="11428"/>
    <cellStyle name="Comma 3 11" xfId="5760"/>
    <cellStyle name="Comma 3 11 2" xfId="11999"/>
    <cellStyle name="Comma 3 12" xfId="8032"/>
    <cellStyle name="Comma 3 12 2" xfId="12570"/>
    <cellStyle name="Comma 3 13" xfId="2895"/>
    <cellStyle name="Comma 3 13 2" xfId="10855"/>
    <cellStyle name="Comma 3 14" xfId="2330"/>
    <cellStyle name="Comma 3 15" xfId="10291"/>
    <cellStyle name="Comma 3 16" xfId="13169"/>
    <cellStyle name="Comma 3 2" xfId="4"/>
    <cellStyle name="Comma 3 2 10" xfId="5788"/>
    <cellStyle name="Comma 3 2 10 2" xfId="12006"/>
    <cellStyle name="Comma 3 2 11" xfId="8060"/>
    <cellStyle name="Comma 3 2 11 2" xfId="12577"/>
    <cellStyle name="Comma 3 2 12" xfId="2904"/>
    <cellStyle name="Comma 3 2 12 2" xfId="10863"/>
    <cellStyle name="Comma 3 2 13" xfId="2338"/>
    <cellStyle name="Comma 3 2 14" xfId="10299"/>
    <cellStyle name="Comma 3 2 2" xfId="197"/>
    <cellStyle name="Comma 3 2 2 10" xfId="2366"/>
    <cellStyle name="Comma 3 2 2 11" xfId="10327"/>
    <cellStyle name="Comma 3 2 2 12" xfId="13142"/>
    <cellStyle name="Comma 3 2 2 2" xfId="435"/>
    <cellStyle name="Comma 3 2 2 2 2" xfId="889"/>
    <cellStyle name="Comma 3 2 2 2 2 2" xfId="2024"/>
    <cellStyle name="Comma 3 2 2 2 2 2 2" xfId="5444"/>
    <cellStyle name="Comma 3 2 2 2 2 2 2 2" xfId="11919"/>
    <cellStyle name="Comma 3 2 2 2 2 2 3" xfId="7716"/>
    <cellStyle name="Comma 3 2 2 2 2 2 3 2" xfId="12490"/>
    <cellStyle name="Comma 3 2 2 2 2 2 4" xfId="9988"/>
    <cellStyle name="Comma 3 2 2 2 2 2 4 2" xfId="13061"/>
    <cellStyle name="Comma 3 2 2 2 2 2 5" xfId="3391"/>
    <cellStyle name="Comma 3 2 2 2 2 2 5 2" xfId="11348"/>
    <cellStyle name="Comma 3 2 2 2 2 2 6" xfId="2815"/>
    <cellStyle name="Comma 3 2 2 2 2 2 7" xfId="10776"/>
    <cellStyle name="Comma 3 2 2 2 2 3" xfId="4309"/>
    <cellStyle name="Comma 3 2 2 2 2 3 2" xfId="11634"/>
    <cellStyle name="Comma 3 2 2 2 2 4" xfId="6581"/>
    <cellStyle name="Comma 3 2 2 2 2 4 2" xfId="12205"/>
    <cellStyle name="Comma 3 2 2 2 2 5" xfId="8853"/>
    <cellStyle name="Comma 3 2 2 2 2 5 2" xfId="12776"/>
    <cellStyle name="Comma 3 2 2 2 2 6" xfId="3106"/>
    <cellStyle name="Comma 3 2 2 2 2 6 2" xfId="11063"/>
    <cellStyle name="Comma 3 2 2 2 2 7" xfId="2535"/>
    <cellStyle name="Comma 3 2 2 2 2 8" xfId="10496"/>
    <cellStyle name="Comma 3 2 2 2 3" xfId="1570"/>
    <cellStyle name="Comma 3 2 2 2 3 2" xfId="4990"/>
    <cellStyle name="Comma 3 2 2 2 3 2 2" xfId="11805"/>
    <cellStyle name="Comma 3 2 2 2 3 3" xfId="7262"/>
    <cellStyle name="Comma 3 2 2 2 3 3 2" xfId="12376"/>
    <cellStyle name="Comma 3 2 2 2 3 4" xfId="9534"/>
    <cellStyle name="Comma 3 2 2 2 3 4 2" xfId="12947"/>
    <cellStyle name="Comma 3 2 2 2 3 5" xfId="3277"/>
    <cellStyle name="Comma 3 2 2 2 3 5 2" xfId="11234"/>
    <cellStyle name="Comma 3 2 2 2 3 6" xfId="2703"/>
    <cellStyle name="Comma 3 2 2 2 3 7" xfId="10664"/>
    <cellStyle name="Comma 3 2 2 2 4" xfId="3855"/>
    <cellStyle name="Comma 3 2 2 2 4 2" xfId="11520"/>
    <cellStyle name="Comma 3 2 2 2 5" xfId="6127"/>
    <cellStyle name="Comma 3 2 2 2 5 2" xfId="12091"/>
    <cellStyle name="Comma 3 2 2 2 6" xfId="8399"/>
    <cellStyle name="Comma 3 2 2 2 6 2" xfId="12662"/>
    <cellStyle name="Comma 3 2 2 2 7" xfId="2992"/>
    <cellStyle name="Comma 3 2 2 2 7 2" xfId="10949"/>
    <cellStyle name="Comma 3 2 2 2 8" xfId="2423"/>
    <cellStyle name="Comma 3 2 2 2 9" xfId="10384"/>
    <cellStyle name="Comma 3 2 2 3" xfId="1116"/>
    <cellStyle name="Comma 3 2 2 3 2" xfId="2251"/>
    <cellStyle name="Comma 3 2 2 3 2 2" xfId="5671"/>
    <cellStyle name="Comma 3 2 2 3 2 2 2" xfId="11976"/>
    <cellStyle name="Comma 3 2 2 3 2 3" xfId="7943"/>
    <cellStyle name="Comma 3 2 2 3 2 3 2" xfId="12547"/>
    <cellStyle name="Comma 3 2 2 3 2 4" xfId="10215"/>
    <cellStyle name="Comma 3 2 2 3 2 4 2" xfId="13118"/>
    <cellStyle name="Comma 3 2 2 3 2 5" xfId="3448"/>
    <cellStyle name="Comma 3 2 2 3 2 5 2" xfId="11405"/>
    <cellStyle name="Comma 3 2 2 3 2 6" xfId="2871"/>
    <cellStyle name="Comma 3 2 2 3 2 7" xfId="10832"/>
    <cellStyle name="Comma 3 2 2 3 3" xfId="4536"/>
    <cellStyle name="Comma 3 2 2 3 3 2" xfId="11691"/>
    <cellStyle name="Comma 3 2 2 3 4" xfId="6808"/>
    <cellStyle name="Comma 3 2 2 3 4 2" xfId="12262"/>
    <cellStyle name="Comma 3 2 2 3 5" xfId="9080"/>
    <cellStyle name="Comma 3 2 2 3 5 2" xfId="12833"/>
    <cellStyle name="Comma 3 2 2 3 6" xfId="3163"/>
    <cellStyle name="Comma 3 2 2 3 6 2" xfId="11120"/>
    <cellStyle name="Comma 3 2 2 3 7" xfId="2591"/>
    <cellStyle name="Comma 3 2 2 3 8" xfId="10552"/>
    <cellStyle name="Comma 3 2 2 4" xfId="662"/>
    <cellStyle name="Comma 3 2 2 4 2" xfId="1797"/>
    <cellStyle name="Comma 3 2 2 4 2 2" xfId="5217"/>
    <cellStyle name="Comma 3 2 2 4 2 2 2" xfId="11862"/>
    <cellStyle name="Comma 3 2 2 4 2 3" xfId="7489"/>
    <cellStyle name="Comma 3 2 2 4 2 3 2" xfId="12433"/>
    <cellStyle name="Comma 3 2 2 4 2 4" xfId="9761"/>
    <cellStyle name="Comma 3 2 2 4 2 4 2" xfId="13004"/>
    <cellStyle name="Comma 3 2 2 4 2 5" xfId="3334"/>
    <cellStyle name="Comma 3 2 2 4 2 5 2" xfId="11291"/>
    <cellStyle name="Comma 3 2 2 4 2 6" xfId="2759"/>
    <cellStyle name="Comma 3 2 2 4 2 7" xfId="10720"/>
    <cellStyle name="Comma 3 2 2 4 3" xfId="4082"/>
    <cellStyle name="Comma 3 2 2 4 3 2" xfId="11577"/>
    <cellStyle name="Comma 3 2 2 4 4" xfId="6354"/>
    <cellStyle name="Comma 3 2 2 4 4 2" xfId="12148"/>
    <cellStyle name="Comma 3 2 2 4 5" xfId="8626"/>
    <cellStyle name="Comma 3 2 2 4 5 2" xfId="12719"/>
    <cellStyle name="Comma 3 2 2 4 6" xfId="3049"/>
    <cellStyle name="Comma 3 2 2 4 6 2" xfId="11006"/>
    <cellStyle name="Comma 3 2 2 4 7" xfId="2479"/>
    <cellStyle name="Comma 3 2 2 4 8" xfId="10440"/>
    <cellStyle name="Comma 3 2 2 5" xfId="1343"/>
    <cellStyle name="Comma 3 2 2 5 2" xfId="4763"/>
    <cellStyle name="Comma 3 2 2 5 2 2" xfId="11748"/>
    <cellStyle name="Comma 3 2 2 5 3" xfId="7035"/>
    <cellStyle name="Comma 3 2 2 5 3 2" xfId="12319"/>
    <cellStyle name="Comma 3 2 2 5 4" xfId="9307"/>
    <cellStyle name="Comma 3 2 2 5 4 2" xfId="12890"/>
    <cellStyle name="Comma 3 2 2 5 5" xfId="3220"/>
    <cellStyle name="Comma 3 2 2 5 5 2" xfId="11177"/>
    <cellStyle name="Comma 3 2 2 5 6" xfId="2647"/>
    <cellStyle name="Comma 3 2 2 5 7" xfId="10608"/>
    <cellStyle name="Comma 3 2 2 6" xfId="2324"/>
    <cellStyle name="Comma 3 2 2 6 2" xfId="3628"/>
    <cellStyle name="Comma 3 2 2 6 3" xfId="11463"/>
    <cellStyle name="Comma 3 2 2 7" xfId="5900"/>
    <cellStyle name="Comma 3 2 2 7 2" xfId="12034"/>
    <cellStyle name="Comma 3 2 2 8" xfId="8172"/>
    <cellStyle name="Comma 3 2 2 8 2" xfId="12605"/>
    <cellStyle name="Comma 3 2 2 9" xfId="2932"/>
    <cellStyle name="Comma 3 2 2 9 2" xfId="10891"/>
    <cellStyle name="Comma 3 2 3" xfId="141"/>
    <cellStyle name="Comma 3 2 3 10" xfId="2352"/>
    <cellStyle name="Comma 3 2 3 11" xfId="10313"/>
    <cellStyle name="Comma 3 2 3 2" xfId="379"/>
    <cellStyle name="Comma 3 2 3 2 2" xfId="833"/>
    <cellStyle name="Comma 3 2 3 2 2 2" xfId="1968"/>
    <cellStyle name="Comma 3 2 3 2 2 2 2" xfId="5388"/>
    <cellStyle name="Comma 3 2 3 2 2 2 2 2" xfId="11905"/>
    <cellStyle name="Comma 3 2 3 2 2 2 3" xfId="7660"/>
    <cellStyle name="Comma 3 2 3 2 2 2 3 2" xfId="12476"/>
    <cellStyle name="Comma 3 2 3 2 2 2 4" xfId="9932"/>
    <cellStyle name="Comma 3 2 3 2 2 2 4 2" xfId="13047"/>
    <cellStyle name="Comma 3 2 3 2 2 2 5" xfId="3377"/>
    <cellStyle name="Comma 3 2 3 2 2 2 5 2" xfId="11334"/>
    <cellStyle name="Comma 3 2 3 2 2 2 6" xfId="2801"/>
    <cellStyle name="Comma 3 2 3 2 2 2 7" xfId="10762"/>
    <cellStyle name="Comma 3 2 3 2 2 3" xfId="4253"/>
    <cellStyle name="Comma 3 2 3 2 2 3 2" xfId="11620"/>
    <cellStyle name="Comma 3 2 3 2 2 4" xfId="6525"/>
    <cellStyle name="Comma 3 2 3 2 2 4 2" xfId="12191"/>
    <cellStyle name="Comma 3 2 3 2 2 5" xfId="8797"/>
    <cellStyle name="Comma 3 2 3 2 2 5 2" xfId="12762"/>
    <cellStyle name="Comma 3 2 3 2 2 6" xfId="3092"/>
    <cellStyle name="Comma 3 2 3 2 2 6 2" xfId="11049"/>
    <cellStyle name="Comma 3 2 3 2 2 7" xfId="2521"/>
    <cellStyle name="Comma 3 2 3 2 2 8" xfId="10482"/>
    <cellStyle name="Comma 3 2 3 2 3" xfId="1514"/>
    <cellStyle name="Comma 3 2 3 2 3 2" xfId="4934"/>
    <cellStyle name="Comma 3 2 3 2 3 2 2" xfId="11791"/>
    <cellStyle name="Comma 3 2 3 2 3 3" xfId="7206"/>
    <cellStyle name="Comma 3 2 3 2 3 3 2" xfId="12362"/>
    <cellStyle name="Comma 3 2 3 2 3 4" xfId="9478"/>
    <cellStyle name="Comma 3 2 3 2 3 4 2" xfId="12933"/>
    <cellStyle name="Comma 3 2 3 2 3 5" xfId="3263"/>
    <cellStyle name="Comma 3 2 3 2 3 5 2" xfId="11220"/>
    <cellStyle name="Comma 3 2 3 2 3 6" xfId="2689"/>
    <cellStyle name="Comma 3 2 3 2 3 7" xfId="10650"/>
    <cellStyle name="Comma 3 2 3 2 4" xfId="3799"/>
    <cellStyle name="Comma 3 2 3 2 4 2" xfId="11506"/>
    <cellStyle name="Comma 3 2 3 2 5" xfId="6071"/>
    <cellStyle name="Comma 3 2 3 2 5 2" xfId="12077"/>
    <cellStyle name="Comma 3 2 3 2 6" xfId="8343"/>
    <cellStyle name="Comma 3 2 3 2 6 2" xfId="12648"/>
    <cellStyle name="Comma 3 2 3 2 7" xfId="2978"/>
    <cellStyle name="Comma 3 2 3 2 7 2" xfId="10935"/>
    <cellStyle name="Comma 3 2 3 2 8" xfId="2409"/>
    <cellStyle name="Comma 3 2 3 2 9" xfId="10370"/>
    <cellStyle name="Comma 3 2 3 3" xfId="1060"/>
    <cellStyle name="Comma 3 2 3 3 2" xfId="2195"/>
    <cellStyle name="Comma 3 2 3 3 2 2" xfId="5615"/>
    <cellStyle name="Comma 3 2 3 3 2 2 2" xfId="11962"/>
    <cellStyle name="Comma 3 2 3 3 2 3" xfId="7887"/>
    <cellStyle name="Comma 3 2 3 3 2 3 2" xfId="12533"/>
    <cellStyle name="Comma 3 2 3 3 2 4" xfId="10159"/>
    <cellStyle name="Comma 3 2 3 3 2 4 2" xfId="13104"/>
    <cellStyle name="Comma 3 2 3 3 2 5" xfId="3434"/>
    <cellStyle name="Comma 3 2 3 3 2 5 2" xfId="11391"/>
    <cellStyle name="Comma 3 2 3 3 2 6" xfId="2857"/>
    <cellStyle name="Comma 3 2 3 3 2 7" xfId="10818"/>
    <cellStyle name="Comma 3 2 3 3 3" xfId="4480"/>
    <cellStyle name="Comma 3 2 3 3 3 2" xfId="11677"/>
    <cellStyle name="Comma 3 2 3 3 4" xfId="6752"/>
    <cellStyle name="Comma 3 2 3 3 4 2" xfId="12248"/>
    <cellStyle name="Comma 3 2 3 3 5" xfId="9024"/>
    <cellStyle name="Comma 3 2 3 3 5 2" xfId="12819"/>
    <cellStyle name="Comma 3 2 3 3 6" xfId="3149"/>
    <cellStyle name="Comma 3 2 3 3 6 2" xfId="11106"/>
    <cellStyle name="Comma 3 2 3 3 7" xfId="2577"/>
    <cellStyle name="Comma 3 2 3 3 8" xfId="10538"/>
    <cellStyle name="Comma 3 2 3 4" xfId="606"/>
    <cellStyle name="Comma 3 2 3 4 2" xfId="1741"/>
    <cellStyle name="Comma 3 2 3 4 2 2" xfId="5161"/>
    <cellStyle name="Comma 3 2 3 4 2 2 2" xfId="11848"/>
    <cellStyle name="Comma 3 2 3 4 2 3" xfId="7433"/>
    <cellStyle name="Comma 3 2 3 4 2 3 2" xfId="12419"/>
    <cellStyle name="Comma 3 2 3 4 2 4" xfId="9705"/>
    <cellStyle name="Comma 3 2 3 4 2 4 2" xfId="12990"/>
    <cellStyle name="Comma 3 2 3 4 2 5" xfId="3320"/>
    <cellStyle name="Comma 3 2 3 4 2 5 2" xfId="11277"/>
    <cellStyle name="Comma 3 2 3 4 2 6" xfId="2745"/>
    <cellStyle name="Comma 3 2 3 4 2 7" xfId="10706"/>
    <cellStyle name="Comma 3 2 3 4 3" xfId="4026"/>
    <cellStyle name="Comma 3 2 3 4 3 2" xfId="11563"/>
    <cellStyle name="Comma 3 2 3 4 4" xfId="6298"/>
    <cellStyle name="Comma 3 2 3 4 4 2" xfId="12134"/>
    <cellStyle name="Comma 3 2 3 4 5" xfId="8570"/>
    <cellStyle name="Comma 3 2 3 4 5 2" xfId="12705"/>
    <cellStyle name="Comma 3 2 3 4 6" xfId="3035"/>
    <cellStyle name="Comma 3 2 3 4 6 2" xfId="10992"/>
    <cellStyle name="Comma 3 2 3 4 7" xfId="2465"/>
    <cellStyle name="Comma 3 2 3 4 8" xfId="10426"/>
    <cellStyle name="Comma 3 2 3 5" xfId="1287"/>
    <cellStyle name="Comma 3 2 3 5 2" xfId="4707"/>
    <cellStyle name="Comma 3 2 3 5 2 2" xfId="11734"/>
    <cellStyle name="Comma 3 2 3 5 3" xfId="6979"/>
    <cellStyle name="Comma 3 2 3 5 3 2" xfId="12305"/>
    <cellStyle name="Comma 3 2 3 5 4" xfId="9251"/>
    <cellStyle name="Comma 3 2 3 5 4 2" xfId="12876"/>
    <cellStyle name="Comma 3 2 3 5 5" xfId="3206"/>
    <cellStyle name="Comma 3 2 3 5 5 2" xfId="11163"/>
    <cellStyle name="Comma 3 2 3 5 6" xfId="2633"/>
    <cellStyle name="Comma 3 2 3 5 7" xfId="10594"/>
    <cellStyle name="Comma 3 2 3 6" xfId="3572"/>
    <cellStyle name="Comma 3 2 3 6 2" xfId="11449"/>
    <cellStyle name="Comma 3 2 3 7" xfId="5844"/>
    <cellStyle name="Comma 3 2 3 7 2" xfId="12020"/>
    <cellStyle name="Comma 3 2 3 8" xfId="8116"/>
    <cellStyle name="Comma 3 2 3 8 2" xfId="12591"/>
    <cellStyle name="Comma 3 2 3 9" xfId="2918"/>
    <cellStyle name="Comma 3 2 3 9 2" xfId="10877"/>
    <cellStyle name="Comma 3 2 4" xfId="267"/>
    <cellStyle name="Comma 3 2 4 10" xfId="2381"/>
    <cellStyle name="Comma 3 2 4 11" xfId="10342"/>
    <cellStyle name="Comma 3 2 4 2" xfId="494"/>
    <cellStyle name="Comma 3 2 4 2 2" xfId="948"/>
    <cellStyle name="Comma 3 2 4 2 2 2" xfId="2083"/>
    <cellStyle name="Comma 3 2 4 2 2 2 2" xfId="5503"/>
    <cellStyle name="Comma 3 2 4 2 2 2 2 2" xfId="11934"/>
    <cellStyle name="Comma 3 2 4 2 2 2 3" xfId="7775"/>
    <cellStyle name="Comma 3 2 4 2 2 2 3 2" xfId="12505"/>
    <cellStyle name="Comma 3 2 4 2 2 2 4" xfId="10047"/>
    <cellStyle name="Comma 3 2 4 2 2 2 4 2" xfId="13076"/>
    <cellStyle name="Comma 3 2 4 2 2 2 5" xfId="3406"/>
    <cellStyle name="Comma 3 2 4 2 2 2 5 2" xfId="11363"/>
    <cellStyle name="Comma 3 2 4 2 2 2 6" xfId="2829"/>
    <cellStyle name="Comma 3 2 4 2 2 2 7" xfId="10790"/>
    <cellStyle name="Comma 3 2 4 2 2 3" xfId="4368"/>
    <cellStyle name="Comma 3 2 4 2 2 3 2" xfId="11649"/>
    <cellStyle name="Comma 3 2 4 2 2 4" xfId="6640"/>
    <cellStyle name="Comma 3 2 4 2 2 4 2" xfId="12220"/>
    <cellStyle name="Comma 3 2 4 2 2 5" xfId="8912"/>
    <cellStyle name="Comma 3 2 4 2 2 5 2" xfId="12791"/>
    <cellStyle name="Comma 3 2 4 2 2 6" xfId="3121"/>
    <cellStyle name="Comma 3 2 4 2 2 6 2" xfId="11078"/>
    <cellStyle name="Comma 3 2 4 2 2 7" xfId="2549"/>
    <cellStyle name="Comma 3 2 4 2 2 8" xfId="10510"/>
    <cellStyle name="Comma 3 2 4 2 3" xfId="1629"/>
    <cellStyle name="Comma 3 2 4 2 3 2" xfId="5049"/>
    <cellStyle name="Comma 3 2 4 2 3 2 2" xfId="11820"/>
    <cellStyle name="Comma 3 2 4 2 3 3" xfId="7321"/>
    <cellStyle name="Comma 3 2 4 2 3 3 2" xfId="12391"/>
    <cellStyle name="Comma 3 2 4 2 3 4" xfId="9593"/>
    <cellStyle name="Comma 3 2 4 2 3 4 2" xfId="12962"/>
    <cellStyle name="Comma 3 2 4 2 3 5" xfId="3292"/>
    <cellStyle name="Comma 3 2 4 2 3 5 2" xfId="11249"/>
    <cellStyle name="Comma 3 2 4 2 3 6" xfId="2717"/>
    <cellStyle name="Comma 3 2 4 2 3 7" xfId="10678"/>
    <cellStyle name="Comma 3 2 4 2 4" xfId="3914"/>
    <cellStyle name="Comma 3 2 4 2 4 2" xfId="11535"/>
    <cellStyle name="Comma 3 2 4 2 5" xfId="6186"/>
    <cellStyle name="Comma 3 2 4 2 5 2" xfId="12106"/>
    <cellStyle name="Comma 3 2 4 2 6" xfId="8458"/>
    <cellStyle name="Comma 3 2 4 2 6 2" xfId="12677"/>
    <cellStyle name="Comma 3 2 4 2 7" xfId="3007"/>
    <cellStyle name="Comma 3 2 4 2 7 2" xfId="10964"/>
    <cellStyle name="Comma 3 2 4 2 8" xfId="2437"/>
    <cellStyle name="Comma 3 2 4 2 9" xfId="10398"/>
    <cellStyle name="Comma 3 2 4 3" xfId="1175"/>
    <cellStyle name="Comma 3 2 4 3 2" xfId="2310"/>
    <cellStyle name="Comma 3 2 4 3 2 2" xfId="5730"/>
    <cellStyle name="Comma 3 2 4 3 2 2 2" xfId="11991"/>
    <cellStyle name="Comma 3 2 4 3 2 3" xfId="8002"/>
    <cellStyle name="Comma 3 2 4 3 2 3 2" xfId="12562"/>
    <cellStyle name="Comma 3 2 4 3 2 4" xfId="10274"/>
    <cellStyle name="Comma 3 2 4 3 2 4 2" xfId="13133"/>
    <cellStyle name="Comma 3 2 4 3 2 5" xfId="3463"/>
    <cellStyle name="Comma 3 2 4 3 2 5 2" xfId="11420"/>
    <cellStyle name="Comma 3 2 4 3 2 6" xfId="2885"/>
    <cellStyle name="Comma 3 2 4 3 2 7" xfId="10846"/>
    <cellStyle name="Comma 3 2 4 3 3" xfId="4595"/>
    <cellStyle name="Comma 3 2 4 3 3 2" xfId="11706"/>
    <cellStyle name="Comma 3 2 4 3 4" xfId="6867"/>
    <cellStyle name="Comma 3 2 4 3 4 2" xfId="12277"/>
    <cellStyle name="Comma 3 2 4 3 5" xfId="9139"/>
    <cellStyle name="Comma 3 2 4 3 5 2" xfId="12848"/>
    <cellStyle name="Comma 3 2 4 3 6" xfId="3178"/>
    <cellStyle name="Comma 3 2 4 3 6 2" xfId="11135"/>
    <cellStyle name="Comma 3 2 4 3 7" xfId="2605"/>
    <cellStyle name="Comma 3 2 4 3 8" xfId="10566"/>
    <cellStyle name="Comma 3 2 4 4" xfId="721"/>
    <cellStyle name="Comma 3 2 4 4 2" xfId="1856"/>
    <cellStyle name="Comma 3 2 4 4 2 2" xfId="5276"/>
    <cellStyle name="Comma 3 2 4 4 2 2 2" xfId="11877"/>
    <cellStyle name="Comma 3 2 4 4 2 3" xfId="7548"/>
    <cellStyle name="Comma 3 2 4 4 2 3 2" xfId="12448"/>
    <cellStyle name="Comma 3 2 4 4 2 4" xfId="9820"/>
    <cellStyle name="Comma 3 2 4 4 2 4 2" xfId="13019"/>
    <cellStyle name="Comma 3 2 4 4 2 5" xfId="3349"/>
    <cellStyle name="Comma 3 2 4 4 2 5 2" xfId="11306"/>
    <cellStyle name="Comma 3 2 4 4 2 6" xfId="2773"/>
    <cellStyle name="Comma 3 2 4 4 2 7" xfId="10734"/>
    <cellStyle name="Comma 3 2 4 4 3" xfId="4141"/>
    <cellStyle name="Comma 3 2 4 4 3 2" xfId="11592"/>
    <cellStyle name="Comma 3 2 4 4 4" xfId="6413"/>
    <cellStyle name="Comma 3 2 4 4 4 2" xfId="12163"/>
    <cellStyle name="Comma 3 2 4 4 5" xfId="8685"/>
    <cellStyle name="Comma 3 2 4 4 5 2" xfId="12734"/>
    <cellStyle name="Comma 3 2 4 4 6" xfId="3064"/>
    <cellStyle name="Comma 3 2 4 4 6 2" xfId="11021"/>
    <cellStyle name="Comma 3 2 4 4 7" xfId="2493"/>
    <cellStyle name="Comma 3 2 4 4 8" xfId="10454"/>
    <cellStyle name="Comma 3 2 4 5" xfId="1402"/>
    <cellStyle name="Comma 3 2 4 5 2" xfId="4822"/>
    <cellStyle name="Comma 3 2 4 5 2 2" xfId="11763"/>
    <cellStyle name="Comma 3 2 4 5 3" xfId="7094"/>
    <cellStyle name="Comma 3 2 4 5 3 2" xfId="12334"/>
    <cellStyle name="Comma 3 2 4 5 4" xfId="9366"/>
    <cellStyle name="Comma 3 2 4 5 4 2" xfId="12905"/>
    <cellStyle name="Comma 3 2 4 5 5" xfId="3235"/>
    <cellStyle name="Comma 3 2 4 5 5 2" xfId="11192"/>
    <cellStyle name="Comma 3 2 4 5 6" xfId="2661"/>
    <cellStyle name="Comma 3 2 4 5 7" xfId="10622"/>
    <cellStyle name="Comma 3 2 4 6" xfId="3687"/>
    <cellStyle name="Comma 3 2 4 6 2" xfId="11478"/>
    <cellStyle name="Comma 3 2 4 7" xfId="5959"/>
    <cellStyle name="Comma 3 2 4 7 2" xfId="12049"/>
    <cellStyle name="Comma 3 2 4 8" xfId="8231"/>
    <cellStyle name="Comma 3 2 4 8 2" xfId="12620"/>
    <cellStyle name="Comma 3 2 4 9" xfId="2950"/>
    <cellStyle name="Comma 3 2 4 9 2" xfId="10907"/>
    <cellStyle name="Comma 3 2 5" xfId="323"/>
    <cellStyle name="Comma 3 2 5 2" xfId="777"/>
    <cellStyle name="Comma 3 2 5 2 2" xfId="1912"/>
    <cellStyle name="Comma 3 2 5 2 2 2" xfId="5332"/>
    <cellStyle name="Comma 3 2 5 2 2 2 2" xfId="11891"/>
    <cellStyle name="Comma 3 2 5 2 2 3" xfId="7604"/>
    <cellStyle name="Comma 3 2 5 2 2 3 2" xfId="12462"/>
    <cellStyle name="Comma 3 2 5 2 2 4" xfId="9876"/>
    <cellStyle name="Comma 3 2 5 2 2 4 2" xfId="13033"/>
    <cellStyle name="Comma 3 2 5 2 2 5" xfId="3363"/>
    <cellStyle name="Comma 3 2 5 2 2 5 2" xfId="11320"/>
    <cellStyle name="Comma 3 2 5 2 2 6" xfId="2787"/>
    <cellStyle name="Comma 3 2 5 2 2 7" xfId="10748"/>
    <cellStyle name="Comma 3 2 5 2 3" xfId="4197"/>
    <cellStyle name="Comma 3 2 5 2 3 2" xfId="11606"/>
    <cellStyle name="Comma 3 2 5 2 4" xfId="6469"/>
    <cellStyle name="Comma 3 2 5 2 4 2" xfId="12177"/>
    <cellStyle name="Comma 3 2 5 2 5" xfId="8741"/>
    <cellStyle name="Comma 3 2 5 2 5 2" xfId="12748"/>
    <cellStyle name="Comma 3 2 5 2 6" xfId="3078"/>
    <cellStyle name="Comma 3 2 5 2 6 2" xfId="11035"/>
    <cellStyle name="Comma 3 2 5 2 7" xfId="2507"/>
    <cellStyle name="Comma 3 2 5 2 8" xfId="10468"/>
    <cellStyle name="Comma 3 2 5 3" xfId="1458"/>
    <cellStyle name="Comma 3 2 5 3 2" xfId="4878"/>
    <cellStyle name="Comma 3 2 5 3 2 2" xfId="11777"/>
    <cellStyle name="Comma 3 2 5 3 3" xfId="7150"/>
    <cellStyle name="Comma 3 2 5 3 3 2" xfId="12348"/>
    <cellStyle name="Comma 3 2 5 3 4" xfId="9422"/>
    <cellStyle name="Comma 3 2 5 3 4 2" xfId="12919"/>
    <cellStyle name="Comma 3 2 5 3 5" xfId="3249"/>
    <cellStyle name="Comma 3 2 5 3 5 2" xfId="11206"/>
    <cellStyle name="Comma 3 2 5 3 6" xfId="2675"/>
    <cellStyle name="Comma 3 2 5 3 7" xfId="10636"/>
    <cellStyle name="Comma 3 2 5 4" xfId="3743"/>
    <cellStyle name="Comma 3 2 5 4 2" xfId="11492"/>
    <cellStyle name="Comma 3 2 5 5" xfId="6015"/>
    <cellStyle name="Comma 3 2 5 5 2" xfId="12063"/>
    <cellStyle name="Comma 3 2 5 6" xfId="8287"/>
    <cellStyle name="Comma 3 2 5 6 2" xfId="12634"/>
    <cellStyle name="Comma 3 2 5 7" xfId="2964"/>
    <cellStyle name="Comma 3 2 5 7 2" xfId="10921"/>
    <cellStyle name="Comma 3 2 5 8" xfId="2395"/>
    <cellStyle name="Comma 3 2 5 9" xfId="10356"/>
    <cellStyle name="Comma 3 2 6" xfId="1004"/>
    <cellStyle name="Comma 3 2 6 2" xfId="2139"/>
    <cellStyle name="Comma 3 2 6 2 2" xfId="5559"/>
    <cellStyle name="Comma 3 2 6 2 2 2" xfId="11948"/>
    <cellStyle name="Comma 3 2 6 2 3" xfId="7831"/>
    <cellStyle name="Comma 3 2 6 2 3 2" xfId="12519"/>
    <cellStyle name="Comma 3 2 6 2 4" xfId="10103"/>
    <cellStyle name="Comma 3 2 6 2 4 2" xfId="13090"/>
    <cellStyle name="Comma 3 2 6 2 5" xfId="3420"/>
    <cellStyle name="Comma 3 2 6 2 5 2" xfId="11377"/>
    <cellStyle name="Comma 3 2 6 2 6" xfId="2843"/>
    <cellStyle name="Comma 3 2 6 2 7" xfId="10804"/>
    <cellStyle name="Comma 3 2 6 3" xfId="4424"/>
    <cellStyle name="Comma 3 2 6 3 2" xfId="11663"/>
    <cellStyle name="Comma 3 2 6 4" xfId="6696"/>
    <cellStyle name="Comma 3 2 6 4 2" xfId="12234"/>
    <cellStyle name="Comma 3 2 6 5" xfId="8968"/>
    <cellStyle name="Comma 3 2 6 5 2" xfId="12805"/>
    <cellStyle name="Comma 3 2 6 6" xfId="3135"/>
    <cellStyle name="Comma 3 2 6 6 2" xfId="11092"/>
    <cellStyle name="Comma 3 2 6 7" xfId="2563"/>
    <cellStyle name="Comma 3 2 6 8" xfId="10524"/>
    <cellStyle name="Comma 3 2 7" xfId="550"/>
    <cellStyle name="Comma 3 2 7 2" xfId="1685"/>
    <cellStyle name="Comma 3 2 7 2 2" xfId="5105"/>
    <cellStyle name="Comma 3 2 7 2 2 2" xfId="11834"/>
    <cellStyle name="Comma 3 2 7 2 3" xfId="7377"/>
    <cellStyle name="Comma 3 2 7 2 3 2" xfId="12405"/>
    <cellStyle name="Comma 3 2 7 2 4" xfId="9649"/>
    <cellStyle name="Comma 3 2 7 2 4 2" xfId="12976"/>
    <cellStyle name="Comma 3 2 7 2 5" xfId="3306"/>
    <cellStyle name="Comma 3 2 7 2 5 2" xfId="11263"/>
    <cellStyle name="Comma 3 2 7 2 6" xfId="2731"/>
    <cellStyle name="Comma 3 2 7 2 7" xfId="10692"/>
    <cellStyle name="Comma 3 2 7 3" xfId="3970"/>
    <cellStyle name="Comma 3 2 7 3 2" xfId="11549"/>
    <cellStyle name="Comma 3 2 7 4" xfId="6242"/>
    <cellStyle name="Comma 3 2 7 4 2" xfId="12120"/>
    <cellStyle name="Comma 3 2 7 5" xfId="8514"/>
    <cellStyle name="Comma 3 2 7 5 2" xfId="12691"/>
    <cellStyle name="Comma 3 2 7 6" xfId="3021"/>
    <cellStyle name="Comma 3 2 7 6 2" xfId="10978"/>
    <cellStyle name="Comma 3 2 7 7" xfId="2451"/>
    <cellStyle name="Comma 3 2 7 8" xfId="10412"/>
    <cellStyle name="Comma 3 2 8" xfId="1231"/>
    <cellStyle name="Comma 3 2 8 2" xfId="4651"/>
    <cellStyle name="Comma 3 2 8 2 2" xfId="11720"/>
    <cellStyle name="Comma 3 2 8 3" xfId="6923"/>
    <cellStyle name="Comma 3 2 8 3 2" xfId="12291"/>
    <cellStyle name="Comma 3 2 8 4" xfId="9195"/>
    <cellStyle name="Comma 3 2 8 4 2" xfId="12862"/>
    <cellStyle name="Comma 3 2 8 5" xfId="3192"/>
    <cellStyle name="Comma 3 2 8 5 2" xfId="11149"/>
    <cellStyle name="Comma 3 2 8 6" xfId="2619"/>
    <cellStyle name="Comma 3 2 8 7" xfId="10580"/>
    <cellStyle name="Comma 3 2 9" xfId="85"/>
    <cellStyle name="Comma 3 2 9 2" xfId="3516"/>
    <cellStyle name="Comma 3 2 9 3" xfId="11435"/>
    <cellStyle name="Comma 3 3" xfId="169"/>
    <cellStyle name="Comma 3 3 10" xfId="2359"/>
    <cellStyle name="Comma 3 3 11" xfId="10320"/>
    <cellStyle name="Comma 3 3 2" xfId="407"/>
    <cellStyle name="Comma 3 3 2 2" xfId="861"/>
    <cellStyle name="Comma 3 3 2 2 2" xfId="1996"/>
    <cellStyle name="Comma 3 3 2 2 2 2" xfId="5416"/>
    <cellStyle name="Comma 3 3 2 2 2 2 2" xfId="11912"/>
    <cellStyle name="Comma 3 3 2 2 2 3" xfId="7688"/>
    <cellStyle name="Comma 3 3 2 2 2 3 2" xfId="12483"/>
    <cellStyle name="Comma 3 3 2 2 2 4" xfId="9960"/>
    <cellStyle name="Comma 3 3 2 2 2 4 2" xfId="13054"/>
    <cellStyle name="Comma 3 3 2 2 2 5" xfId="3384"/>
    <cellStyle name="Comma 3 3 2 2 2 5 2" xfId="11341"/>
    <cellStyle name="Comma 3 3 2 2 2 6" xfId="2808"/>
    <cellStyle name="Comma 3 3 2 2 2 7" xfId="10769"/>
    <cellStyle name="Comma 3 3 2 2 3" xfId="4281"/>
    <cellStyle name="Comma 3 3 2 2 3 2" xfId="11627"/>
    <cellStyle name="Comma 3 3 2 2 4" xfId="6553"/>
    <cellStyle name="Comma 3 3 2 2 4 2" xfId="12198"/>
    <cellStyle name="Comma 3 3 2 2 5" xfId="8825"/>
    <cellStyle name="Comma 3 3 2 2 5 2" xfId="12769"/>
    <cellStyle name="Comma 3 3 2 2 6" xfId="3099"/>
    <cellStyle name="Comma 3 3 2 2 6 2" xfId="11056"/>
    <cellStyle name="Comma 3 3 2 2 7" xfId="2528"/>
    <cellStyle name="Comma 3 3 2 2 8" xfId="10489"/>
    <cellStyle name="Comma 3 3 2 3" xfId="1542"/>
    <cellStyle name="Comma 3 3 2 3 2" xfId="4962"/>
    <cellStyle name="Comma 3 3 2 3 2 2" xfId="11798"/>
    <cellStyle name="Comma 3 3 2 3 3" xfId="7234"/>
    <cellStyle name="Comma 3 3 2 3 3 2" xfId="12369"/>
    <cellStyle name="Comma 3 3 2 3 4" xfId="9506"/>
    <cellStyle name="Comma 3 3 2 3 4 2" xfId="12940"/>
    <cellStyle name="Comma 3 3 2 3 5" xfId="3270"/>
    <cellStyle name="Comma 3 3 2 3 5 2" xfId="11227"/>
    <cellStyle name="Comma 3 3 2 3 6" xfId="2696"/>
    <cellStyle name="Comma 3 3 2 3 7" xfId="10657"/>
    <cellStyle name="Comma 3 3 2 4" xfId="3827"/>
    <cellStyle name="Comma 3 3 2 4 2" xfId="11513"/>
    <cellStyle name="Comma 3 3 2 5" xfId="6099"/>
    <cellStyle name="Comma 3 3 2 5 2" xfId="12084"/>
    <cellStyle name="Comma 3 3 2 6" xfId="8371"/>
    <cellStyle name="Comma 3 3 2 6 2" xfId="12655"/>
    <cellStyle name="Comma 3 3 2 7" xfId="2985"/>
    <cellStyle name="Comma 3 3 2 7 2" xfId="10942"/>
    <cellStyle name="Comma 3 3 2 8" xfId="2416"/>
    <cellStyle name="Comma 3 3 2 9" xfId="10377"/>
    <cellStyle name="Comma 3 3 3" xfId="1088"/>
    <cellStyle name="Comma 3 3 3 2" xfId="2223"/>
    <cellStyle name="Comma 3 3 3 2 2" xfId="5643"/>
    <cellStyle name="Comma 3 3 3 2 2 2" xfId="11969"/>
    <cellStyle name="Comma 3 3 3 2 3" xfId="7915"/>
    <cellStyle name="Comma 3 3 3 2 3 2" xfId="12540"/>
    <cellStyle name="Comma 3 3 3 2 4" xfId="10187"/>
    <cellStyle name="Comma 3 3 3 2 4 2" xfId="13111"/>
    <cellStyle name="Comma 3 3 3 2 5" xfId="3441"/>
    <cellStyle name="Comma 3 3 3 2 5 2" xfId="11398"/>
    <cellStyle name="Comma 3 3 3 2 6" xfId="2864"/>
    <cellStyle name="Comma 3 3 3 2 7" xfId="10825"/>
    <cellStyle name="Comma 3 3 3 3" xfId="4508"/>
    <cellStyle name="Comma 3 3 3 3 2" xfId="11684"/>
    <cellStyle name="Comma 3 3 3 4" xfId="6780"/>
    <cellStyle name="Comma 3 3 3 4 2" xfId="12255"/>
    <cellStyle name="Comma 3 3 3 5" xfId="9052"/>
    <cellStyle name="Comma 3 3 3 5 2" xfId="12826"/>
    <cellStyle name="Comma 3 3 3 6" xfId="3156"/>
    <cellStyle name="Comma 3 3 3 6 2" xfId="11113"/>
    <cellStyle name="Comma 3 3 3 7" xfId="2584"/>
    <cellStyle name="Comma 3 3 3 8" xfId="10545"/>
    <cellStyle name="Comma 3 3 4" xfId="634"/>
    <cellStyle name="Comma 3 3 4 2" xfId="1769"/>
    <cellStyle name="Comma 3 3 4 2 2" xfId="5189"/>
    <cellStyle name="Comma 3 3 4 2 2 2" xfId="11855"/>
    <cellStyle name="Comma 3 3 4 2 3" xfId="7461"/>
    <cellStyle name="Comma 3 3 4 2 3 2" xfId="12426"/>
    <cellStyle name="Comma 3 3 4 2 4" xfId="9733"/>
    <cellStyle name="Comma 3 3 4 2 4 2" xfId="12997"/>
    <cellStyle name="Comma 3 3 4 2 5" xfId="3327"/>
    <cellStyle name="Comma 3 3 4 2 5 2" xfId="11284"/>
    <cellStyle name="Comma 3 3 4 2 6" xfId="2752"/>
    <cellStyle name="Comma 3 3 4 2 7" xfId="10713"/>
    <cellStyle name="Comma 3 3 4 3" xfId="4054"/>
    <cellStyle name="Comma 3 3 4 3 2" xfId="11570"/>
    <cellStyle name="Comma 3 3 4 4" xfId="6326"/>
    <cellStyle name="Comma 3 3 4 4 2" xfId="12141"/>
    <cellStyle name="Comma 3 3 4 5" xfId="8598"/>
    <cellStyle name="Comma 3 3 4 5 2" xfId="12712"/>
    <cellStyle name="Comma 3 3 4 6" xfId="3042"/>
    <cellStyle name="Comma 3 3 4 6 2" xfId="10999"/>
    <cellStyle name="Comma 3 3 4 7" xfId="2472"/>
    <cellStyle name="Comma 3 3 4 8" xfId="10433"/>
    <cellStyle name="Comma 3 3 5" xfId="1315"/>
    <cellStyle name="Comma 3 3 5 2" xfId="4735"/>
    <cellStyle name="Comma 3 3 5 2 2" xfId="11741"/>
    <cellStyle name="Comma 3 3 5 3" xfId="7007"/>
    <cellStyle name="Comma 3 3 5 3 2" xfId="12312"/>
    <cellStyle name="Comma 3 3 5 4" xfId="9279"/>
    <cellStyle name="Comma 3 3 5 4 2" xfId="12883"/>
    <cellStyle name="Comma 3 3 5 5" xfId="3213"/>
    <cellStyle name="Comma 3 3 5 5 2" xfId="11170"/>
    <cellStyle name="Comma 3 3 5 6" xfId="2640"/>
    <cellStyle name="Comma 3 3 5 7" xfId="10601"/>
    <cellStyle name="Comma 3 3 6" xfId="3600"/>
    <cellStyle name="Comma 3 3 6 2" xfId="11456"/>
    <cellStyle name="Comma 3 3 7" xfId="5872"/>
    <cellStyle name="Comma 3 3 7 2" xfId="12027"/>
    <cellStyle name="Comma 3 3 8" xfId="8144"/>
    <cellStyle name="Comma 3 3 8 2" xfId="12598"/>
    <cellStyle name="Comma 3 3 9" xfId="2925"/>
    <cellStyle name="Comma 3 3 9 2" xfId="10884"/>
    <cellStyle name="Comma 3 4" xfId="113"/>
    <cellStyle name="Comma 3 4 10" xfId="2345"/>
    <cellStyle name="Comma 3 4 11" xfId="10306"/>
    <cellStyle name="Comma 3 4 2" xfId="351"/>
    <cellStyle name="Comma 3 4 2 2" xfId="805"/>
    <cellStyle name="Comma 3 4 2 2 2" xfId="1940"/>
    <cellStyle name="Comma 3 4 2 2 2 2" xfId="5360"/>
    <cellStyle name="Comma 3 4 2 2 2 2 2" xfId="11898"/>
    <cellStyle name="Comma 3 4 2 2 2 3" xfId="7632"/>
    <cellStyle name="Comma 3 4 2 2 2 3 2" xfId="12469"/>
    <cellStyle name="Comma 3 4 2 2 2 4" xfId="9904"/>
    <cellStyle name="Comma 3 4 2 2 2 4 2" xfId="13040"/>
    <cellStyle name="Comma 3 4 2 2 2 5" xfId="3370"/>
    <cellStyle name="Comma 3 4 2 2 2 5 2" xfId="11327"/>
    <cellStyle name="Comma 3 4 2 2 2 6" xfId="2794"/>
    <cellStyle name="Comma 3 4 2 2 2 7" xfId="10755"/>
    <cellStyle name="Comma 3 4 2 2 3" xfId="4225"/>
    <cellStyle name="Comma 3 4 2 2 3 2" xfId="11613"/>
    <cellStyle name="Comma 3 4 2 2 4" xfId="6497"/>
    <cellStyle name="Comma 3 4 2 2 4 2" xfId="12184"/>
    <cellStyle name="Comma 3 4 2 2 5" xfId="8769"/>
    <cellStyle name="Comma 3 4 2 2 5 2" xfId="12755"/>
    <cellStyle name="Comma 3 4 2 2 6" xfId="3085"/>
    <cellStyle name="Comma 3 4 2 2 6 2" xfId="11042"/>
    <cellStyle name="Comma 3 4 2 2 7" xfId="2514"/>
    <cellStyle name="Comma 3 4 2 2 8" xfId="10475"/>
    <cellStyle name="Comma 3 4 2 3" xfId="1486"/>
    <cellStyle name="Comma 3 4 2 3 2" xfId="4906"/>
    <cellStyle name="Comma 3 4 2 3 2 2" xfId="11784"/>
    <cellStyle name="Comma 3 4 2 3 3" xfId="7178"/>
    <cellStyle name="Comma 3 4 2 3 3 2" xfId="12355"/>
    <cellStyle name="Comma 3 4 2 3 4" xfId="9450"/>
    <cellStyle name="Comma 3 4 2 3 4 2" xfId="12926"/>
    <cellStyle name="Comma 3 4 2 3 5" xfId="3256"/>
    <cellStyle name="Comma 3 4 2 3 5 2" xfId="11213"/>
    <cellStyle name="Comma 3 4 2 3 6" xfId="2682"/>
    <cellStyle name="Comma 3 4 2 3 7" xfId="10643"/>
    <cellStyle name="Comma 3 4 2 4" xfId="3771"/>
    <cellStyle name="Comma 3 4 2 4 2" xfId="11499"/>
    <cellStyle name="Comma 3 4 2 5" xfId="6043"/>
    <cellStyle name="Comma 3 4 2 5 2" xfId="12070"/>
    <cellStyle name="Comma 3 4 2 6" xfId="8315"/>
    <cellStyle name="Comma 3 4 2 6 2" xfId="12641"/>
    <cellStyle name="Comma 3 4 2 7" xfId="2971"/>
    <cellStyle name="Comma 3 4 2 7 2" xfId="10928"/>
    <cellStyle name="Comma 3 4 2 8" xfId="2402"/>
    <cellStyle name="Comma 3 4 2 9" xfId="10363"/>
    <cellStyle name="Comma 3 4 3" xfId="1032"/>
    <cellStyle name="Comma 3 4 3 2" xfId="2167"/>
    <cellStyle name="Comma 3 4 3 2 2" xfId="5587"/>
    <cellStyle name="Comma 3 4 3 2 2 2" xfId="11955"/>
    <cellStyle name="Comma 3 4 3 2 3" xfId="7859"/>
    <cellStyle name="Comma 3 4 3 2 3 2" xfId="12526"/>
    <cellStyle name="Comma 3 4 3 2 4" xfId="10131"/>
    <cellStyle name="Comma 3 4 3 2 4 2" xfId="13097"/>
    <cellStyle name="Comma 3 4 3 2 5" xfId="3427"/>
    <cellStyle name="Comma 3 4 3 2 5 2" xfId="11384"/>
    <cellStyle name="Comma 3 4 3 2 6" xfId="2850"/>
    <cellStyle name="Comma 3 4 3 2 7" xfId="10811"/>
    <cellStyle name="Comma 3 4 3 3" xfId="4452"/>
    <cellStyle name="Comma 3 4 3 3 2" xfId="11670"/>
    <cellStyle name="Comma 3 4 3 4" xfId="6724"/>
    <cellStyle name="Comma 3 4 3 4 2" xfId="12241"/>
    <cellStyle name="Comma 3 4 3 5" xfId="8996"/>
    <cellStyle name="Comma 3 4 3 5 2" xfId="12812"/>
    <cellStyle name="Comma 3 4 3 6" xfId="3142"/>
    <cellStyle name="Comma 3 4 3 6 2" xfId="11099"/>
    <cellStyle name="Comma 3 4 3 7" xfId="2570"/>
    <cellStyle name="Comma 3 4 3 8" xfId="10531"/>
    <cellStyle name="Comma 3 4 4" xfId="578"/>
    <cellStyle name="Comma 3 4 4 2" xfId="1713"/>
    <cellStyle name="Comma 3 4 4 2 2" xfId="5133"/>
    <cellStyle name="Comma 3 4 4 2 2 2" xfId="11841"/>
    <cellStyle name="Comma 3 4 4 2 3" xfId="7405"/>
    <cellStyle name="Comma 3 4 4 2 3 2" xfId="12412"/>
    <cellStyle name="Comma 3 4 4 2 4" xfId="9677"/>
    <cellStyle name="Comma 3 4 4 2 4 2" xfId="12983"/>
    <cellStyle name="Comma 3 4 4 2 5" xfId="3313"/>
    <cellStyle name="Comma 3 4 4 2 5 2" xfId="11270"/>
    <cellStyle name="Comma 3 4 4 2 6" xfId="2738"/>
    <cellStyle name="Comma 3 4 4 2 7" xfId="10699"/>
    <cellStyle name="Comma 3 4 4 3" xfId="3998"/>
    <cellStyle name="Comma 3 4 4 3 2" xfId="11556"/>
    <cellStyle name="Comma 3 4 4 4" xfId="6270"/>
    <cellStyle name="Comma 3 4 4 4 2" xfId="12127"/>
    <cellStyle name="Comma 3 4 4 5" xfId="8542"/>
    <cellStyle name="Comma 3 4 4 5 2" xfId="12698"/>
    <cellStyle name="Comma 3 4 4 6" xfId="3028"/>
    <cellStyle name="Comma 3 4 4 6 2" xfId="10985"/>
    <cellStyle name="Comma 3 4 4 7" xfId="2458"/>
    <cellStyle name="Comma 3 4 4 8" xfId="10419"/>
    <cellStyle name="Comma 3 4 5" xfId="1259"/>
    <cellStyle name="Comma 3 4 5 2" xfId="4679"/>
    <cellStyle name="Comma 3 4 5 2 2" xfId="11727"/>
    <cellStyle name="Comma 3 4 5 3" xfId="6951"/>
    <cellStyle name="Comma 3 4 5 3 2" xfId="12298"/>
    <cellStyle name="Comma 3 4 5 4" xfId="9223"/>
    <cellStyle name="Comma 3 4 5 4 2" xfId="12869"/>
    <cellStyle name="Comma 3 4 5 5" xfId="3199"/>
    <cellStyle name="Comma 3 4 5 5 2" xfId="11156"/>
    <cellStyle name="Comma 3 4 5 6" xfId="2626"/>
    <cellStyle name="Comma 3 4 5 7" xfId="10587"/>
    <cellStyle name="Comma 3 4 6" xfId="3544"/>
    <cellStyle name="Comma 3 4 6 2" xfId="11442"/>
    <cellStyle name="Comma 3 4 7" xfId="5816"/>
    <cellStyle name="Comma 3 4 7 2" xfId="12013"/>
    <cellStyle name="Comma 3 4 8" xfId="8088"/>
    <cellStyle name="Comma 3 4 8 2" xfId="12584"/>
    <cellStyle name="Comma 3 4 9" xfId="2911"/>
    <cellStyle name="Comma 3 4 9 2" xfId="10870"/>
    <cellStyle name="Comma 3 5" xfId="239"/>
    <cellStyle name="Comma 3 5 10" xfId="2374"/>
    <cellStyle name="Comma 3 5 11" xfId="10335"/>
    <cellStyle name="Comma 3 5 2" xfId="466"/>
    <cellStyle name="Comma 3 5 2 2" xfId="920"/>
    <cellStyle name="Comma 3 5 2 2 2" xfId="2055"/>
    <cellStyle name="Comma 3 5 2 2 2 2" xfId="5475"/>
    <cellStyle name="Comma 3 5 2 2 2 2 2" xfId="11927"/>
    <cellStyle name="Comma 3 5 2 2 2 3" xfId="7747"/>
    <cellStyle name="Comma 3 5 2 2 2 3 2" xfId="12498"/>
    <cellStyle name="Comma 3 5 2 2 2 4" xfId="10019"/>
    <cellStyle name="Comma 3 5 2 2 2 4 2" xfId="13069"/>
    <cellStyle name="Comma 3 5 2 2 2 5" xfId="3399"/>
    <cellStyle name="Comma 3 5 2 2 2 5 2" xfId="11356"/>
    <cellStyle name="Comma 3 5 2 2 2 6" xfId="2822"/>
    <cellStyle name="Comma 3 5 2 2 2 7" xfId="10783"/>
    <cellStyle name="Comma 3 5 2 2 3" xfId="4340"/>
    <cellStyle name="Comma 3 5 2 2 3 2" xfId="11642"/>
    <cellStyle name="Comma 3 5 2 2 4" xfId="6612"/>
    <cellStyle name="Comma 3 5 2 2 4 2" xfId="12213"/>
    <cellStyle name="Comma 3 5 2 2 5" xfId="8884"/>
    <cellStyle name="Comma 3 5 2 2 5 2" xfId="12784"/>
    <cellStyle name="Comma 3 5 2 2 6" xfId="3114"/>
    <cellStyle name="Comma 3 5 2 2 6 2" xfId="11071"/>
    <cellStyle name="Comma 3 5 2 2 7" xfId="2542"/>
    <cellStyle name="Comma 3 5 2 2 8" xfId="10503"/>
    <cellStyle name="Comma 3 5 2 3" xfId="1601"/>
    <cellStyle name="Comma 3 5 2 3 2" xfId="5021"/>
    <cellStyle name="Comma 3 5 2 3 2 2" xfId="11813"/>
    <cellStyle name="Comma 3 5 2 3 3" xfId="7293"/>
    <cellStyle name="Comma 3 5 2 3 3 2" xfId="12384"/>
    <cellStyle name="Comma 3 5 2 3 4" xfId="9565"/>
    <cellStyle name="Comma 3 5 2 3 4 2" xfId="12955"/>
    <cellStyle name="Comma 3 5 2 3 5" xfId="3285"/>
    <cellStyle name="Comma 3 5 2 3 5 2" xfId="11242"/>
    <cellStyle name="Comma 3 5 2 3 6" xfId="2710"/>
    <cellStyle name="Comma 3 5 2 3 7" xfId="10671"/>
    <cellStyle name="Comma 3 5 2 4" xfId="3886"/>
    <cellStyle name="Comma 3 5 2 4 2" xfId="11528"/>
    <cellStyle name="Comma 3 5 2 5" xfId="6158"/>
    <cellStyle name="Comma 3 5 2 5 2" xfId="12099"/>
    <cellStyle name="Comma 3 5 2 6" xfId="8430"/>
    <cellStyle name="Comma 3 5 2 6 2" xfId="12670"/>
    <cellStyle name="Comma 3 5 2 7" xfId="3000"/>
    <cellStyle name="Comma 3 5 2 7 2" xfId="10957"/>
    <cellStyle name="Comma 3 5 2 8" xfId="2430"/>
    <cellStyle name="Comma 3 5 2 9" xfId="10391"/>
    <cellStyle name="Comma 3 5 3" xfId="1147"/>
    <cellStyle name="Comma 3 5 3 2" xfId="2282"/>
    <cellStyle name="Comma 3 5 3 2 2" xfId="5702"/>
    <cellStyle name="Comma 3 5 3 2 2 2" xfId="11984"/>
    <cellStyle name="Comma 3 5 3 2 3" xfId="7974"/>
    <cellStyle name="Comma 3 5 3 2 3 2" xfId="12555"/>
    <cellStyle name="Comma 3 5 3 2 4" xfId="10246"/>
    <cellStyle name="Comma 3 5 3 2 4 2" xfId="13126"/>
    <cellStyle name="Comma 3 5 3 2 5" xfId="3456"/>
    <cellStyle name="Comma 3 5 3 2 5 2" xfId="11413"/>
    <cellStyle name="Comma 3 5 3 2 6" xfId="2878"/>
    <cellStyle name="Comma 3 5 3 2 7" xfId="10839"/>
    <cellStyle name="Comma 3 5 3 3" xfId="4567"/>
    <cellStyle name="Comma 3 5 3 3 2" xfId="11699"/>
    <cellStyle name="Comma 3 5 3 4" xfId="6839"/>
    <cellStyle name="Comma 3 5 3 4 2" xfId="12270"/>
    <cellStyle name="Comma 3 5 3 5" xfId="9111"/>
    <cellStyle name="Comma 3 5 3 5 2" xfId="12841"/>
    <cellStyle name="Comma 3 5 3 6" xfId="3171"/>
    <cellStyle name="Comma 3 5 3 6 2" xfId="11128"/>
    <cellStyle name="Comma 3 5 3 7" xfId="2598"/>
    <cellStyle name="Comma 3 5 3 8" xfId="10559"/>
    <cellStyle name="Comma 3 5 4" xfId="693"/>
    <cellStyle name="Comma 3 5 4 2" xfId="1828"/>
    <cellStyle name="Comma 3 5 4 2 2" xfId="5248"/>
    <cellStyle name="Comma 3 5 4 2 2 2" xfId="11870"/>
    <cellStyle name="Comma 3 5 4 2 3" xfId="7520"/>
    <cellStyle name="Comma 3 5 4 2 3 2" xfId="12441"/>
    <cellStyle name="Comma 3 5 4 2 4" xfId="9792"/>
    <cellStyle name="Comma 3 5 4 2 4 2" xfId="13012"/>
    <cellStyle name="Comma 3 5 4 2 5" xfId="3342"/>
    <cellStyle name="Comma 3 5 4 2 5 2" xfId="11299"/>
    <cellStyle name="Comma 3 5 4 2 6" xfId="2766"/>
    <cellStyle name="Comma 3 5 4 2 7" xfId="10727"/>
    <cellStyle name="Comma 3 5 4 3" xfId="4113"/>
    <cellStyle name="Comma 3 5 4 3 2" xfId="11585"/>
    <cellStyle name="Comma 3 5 4 4" xfId="6385"/>
    <cellStyle name="Comma 3 5 4 4 2" xfId="12156"/>
    <cellStyle name="Comma 3 5 4 5" xfId="8657"/>
    <cellStyle name="Comma 3 5 4 5 2" xfId="12727"/>
    <cellStyle name="Comma 3 5 4 6" xfId="3057"/>
    <cellStyle name="Comma 3 5 4 6 2" xfId="11014"/>
    <cellStyle name="Comma 3 5 4 7" xfId="2486"/>
    <cellStyle name="Comma 3 5 4 8" xfId="10447"/>
    <cellStyle name="Comma 3 5 5" xfId="1374"/>
    <cellStyle name="Comma 3 5 5 2" xfId="4794"/>
    <cellStyle name="Comma 3 5 5 2 2" xfId="11756"/>
    <cellStyle name="Comma 3 5 5 3" xfId="7066"/>
    <cellStyle name="Comma 3 5 5 3 2" xfId="12327"/>
    <cellStyle name="Comma 3 5 5 4" xfId="9338"/>
    <cellStyle name="Comma 3 5 5 4 2" xfId="12898"/>
    <cellStyle name="Comma 3 5 5 5" xfId="3228"/>
    <cellStyle name="Comma 3 5 5 5 2" xfId="11185"/>
    <cellStyle name="Comma 3 5 5 6" xfId="2654"/>
    <cellStyle name="Comma 3 5 5 7" xfId="10615"/>
    <cellStyle name="Comma 3 5 6" xfId="3659"/>
    <cellStyle name="Comma 3 5 6 2" xfId="11471"/>
    <cellStyle name="Comma 3 5 7" xfId="5931"/>
    <cellStyle name="Comma 3 5 7 2" xfId="12042"/>
    <cellStyle name="Comma 3 5 8" xfId="8203"/>
    <cellStyle name="Comma 3 5 8 2" xfId="12613"/>
    <cellStyle name="Comma 3 5 9" xfId="2943"/>
    <cellStyle name="Comma 3 5 9 2" xfId="10900"/>
    <cellStyle name="Comma 3 6" xfId="295"/>
    <cellStyle name="Comma 3 6 2" xfId="749"/>
    <cellStyle name="Comma 3 6 2 2" xfId="1884"/>
    <cellStyle name="Comma 3 6 2 2 2" xfId="5304"/>
    <cellStyle name="Comma 3 6 2 2 2 2" xfId="11884"/>
    <cellStyle name="Comma 3 6 2 2 3" xfId="7576"/>
    <cellStyle name="Comma 3 6 2 2 3 2" xfId="12455"/>
    <cellStyle name="Comma 3 6 2 2 4" xfId="9848"/>
    <cellStyle name="Comma 3 6 2 2 4 2" xfId="13026"/>
    <cellStyle name="Comma 3 6 2 2 5" xfId="3356"/>
    <cellStyle name="Comma 3 6 2 2 5 2" xfId="11313"/>
    <cellStyle name="Comma 3 6 2 2 6" xfId="2780"/>
    <cellStyle name="Comma 3 6 2 2 7" xfId="10741"/>
    <cellStyle name="Comma 3 6 2 3" xfId="4169"/>
    <cellStyle name="Comma 3 6 2 3 2" xfId="11599"/>
    <cellStyle name="Comma 3 6 2 4" xfId="6441"/>
    <cellStyle name="Comma 3 6 2 4 2" xfId="12170"/>
    <cellStyle name="Comma 3 6 2 5" xfId="8713"/>
    <cellStyle name="Comma 3 6 2 5 2" xfId="12741"/>
    <cellStyle name="Comma 3 6 2 6" xfId="3071"/>
    <cellStyle name="Comma 3 6 2 6 2" xfId="11028"/>
    <cellStyle name="Comma 3 6 2 7" xfId="2500"/>
    <cellStyle name="Comma 3 6 2 8" xfId="10461"/>
    <cellStyle name="Comma 3 6 3" xfId="1430"/>
    <cellStyle name="Comma 3 6 3 2" xfId="4850"/>
    <cellStyle name="Comma 3 6 3 2 2" xfId="11770"/>
    <cellStyle name="Comma 3 6 3 3" xfId="7122"/>
    <cellStyle name="Comma 3 6 3 3 2" xfId="12341"/>
    <cellStyle name="Comma 3 6 3 4" xfId="9394"/>
    <cellStyle name="Comma 3 6 3 4 2" xfId="12912"/>
    <cellStyle name="Comma 3 6 3 5" xfId="3242"/>
    <cellStyle name="Comma 3 6 3 5 2" xfId="11199"/>
    <cellStyle name="Comma 3 6 3 6" xfId="2668"/>
    <cellStyle name="Comma 3 6 3 7" xfId="10629"/>
    <cellStyle name="Comma 3 6 4" xfId="3715"/>
    <cellStyle name="Comma 3 6 4 2" xfId="11485"/>
    <cellStyle name="Comma 3 6 5" xfId="5987"/>
    <cellStyle name="Comma 3 6 5 2" xfId="12056"/>
    <cellStyle name="Comma 3 6 6" xfId="8259"/>
    <cellStyle name="Comma 3 6 6 2" xfId="12627"/>
    <cellStyle name="Comma 3 6 7" xfId="2957"/>
    <cellStyle name="Comma 3 6 7 2" xfId="10914"/>
    <cellStyle name="Comma 3 6 8" xfId="2388"/>
    <cellStyle name="Comma 3 6 9" xfId="10349"/>
    <cellStyle name="Comma 3 7" xfId="976"/>
    <cellStyle name="Comma 3 7 2" xfId="2111"/>
    <cellStyle name="Comma 3 7 2 2" xfId="5531"/>
    <cellStyle name="Comma 3 7 2 2 2" xfId="11941"/>
    <cellStyle name="Comma 3 7 2 3" xfId="7803"/>
    <cellStyle name="Comma 3 7 2 3 2" xfId="12512"/>
    <cellStyle name="Comma 3 7 2 4" xfId="10075"/>
    <cellStyle name="Comma 3 7 2 4 2" xfId="13083"/>
    <cellStyle name="Comma 3 7 2 5" xfId="3413"/>
    <cellStyle name="Comma 3 7 2 5 2" xfId="11370"/>
    <cellStyle name="Comma 3 7 2 6" xfId="2836"/>
    <cellStyle name="Comma 3 7 2 7" xfId="10797"/>
    <cellStyle name="Comma 3 7 3" xfId="4396"/>
    <cellStyle name="Comma 3 7 3 2" xfId="11656"/>
    <cellStyle name="Comma 3 7 4" xfId="6668"/>
    <cellStyle name="Comma 3 7 4 2" xfId="12227"/>
    <cellStyle name="Comma 3 7 5" xfId="8940"/>
    <cellStyle name="Comma 3 7 5 2" xfId="12798"/>
    <cellStyle name="Comma 3 7 6" xfId="3128"/>
    <cellStyle name="Comma 3 7 6 2" xfId="11085"/>
    <cellStyle name="Comma 3 7 7" xfId="2556"/>
    <cellStyle name="Comma 3 7 8" xfId="10517"/>
    <cellStyle name="Comma 3 8" xfId="522"/>
    <cellStyle name="Comma 3 8 2" xfId="1657"/>
    <cellStyle name="Comma 3 8 2 2" xfId="5077"/>
    <cellStyle name="Comma 3 8 2 2 2" xfId="11827"/>
    <cellStyle name="Comma 3 8 2 3" xfId="7349"/>
    <cellStyle name="Comma 3 8 2 3 2" xfId="12398"/>
    <cellStyle name="Comma 3 8 2 4" xfId="9621"/>
    <cellStyle name="Comma 3 8 2 4 2" xfId="12969"/>
    <cellStyle name="Comma 3 8 2 5" xfId="3299"/>
    <cellStyle name="Comma 3 8 2 5 2" xfId="11256"/>
    <cellStyle name="Comma 3 8 2 6" xfId="2724"/>
    <cellStyle name="Comma 3 8 2 7" xfId="10685"/>
    <cellStyle name="Comma 3 8 3" xfId="3942"/>
    <cellStyle name="Comma 3 8 3 2" xfId="11542"/>
    <cellStyle name="Comma 3 8 4" xfId="6214"/>
    <cellStyle name="Comma 3 8 4 2" xfId="12113"/>
    <cellStyle name="Comma 3 8 5" xfId="8486"/>
    <cellStyle name="Comma 3 8 5 2" xfId="12684"/>
    <cellStyle name="Comma 3 8 6" xfId="3014"/>
    <cellStyle name="Comma 3 8 6 2" xfId="10971"/>
    <cellStyle name="Comma 3 8 7" xfId="2444"/>
    <cellStyle name="Comma 3 8 8" xfId="10405"/>
    <cellStyle name="Comma 3 9" xfId="1203"/>
    <cellStyle name="Comma 3 9 2" xfId="4623"/>
    <cellStyle name="Comma 3 9 2 2" xfId="11713"/>
    <cellStyle name="Comma 3 9 3" xfId="6895"/>
    <cellStyle name="Comma 3 9 3 2" xfId="12284"/>
    <cellStyle name="Comma 3 9 4" xfId="9167"/>
    <cellStyle name="Comma 3 9 4 2" xfId="12855"/>
    <cellStyle name="Comma 3 9 5" xfId="3185"/>
    <cellStyle name="Comma 3 9 5 2" xfId="11142"/>
    <cellStyle name="Comma 3 9 6" xfId="2612"/>
    <cellStyle name="Comma 3 9 7" xfId="10573"/>
    <cellStyle name="Comma 4" xfId="57"/>
    <cellStyle name="Comma 4 10" xfId="3490"/>
    <cellStyle name="Comma 4 10 2" xfId="11429"/>
    <cellStyle name="Comma 4 11" xfId="5762"/>
    <cellStyle name="Comma 4 11 2" xfId="12000"/>
    <cellStyle name="Comma 4 12" xfId="8034"/>
    <cellStyle name="Comma 4 12 2" xfId="12571"/>
    <cellStyle name="Comma 4 13" xfId="2896"/>
    <cellStyle name="Comma 4 13 2" xfId="10856"/>
    <cellStyle name="Comma 4 14" xfId="2331"/>
    <cellStyle name="Comma 4 15" xfId="10292"/>
    <cellStyle name="Comma 4 16" xfId="13155"/>
    <cellStyle name="Comma 4 17" xfId="13176"/>
    <cellStyle name="Comma 4 2" xfId="87"/>
    <cellStyle name="Comma 4 2 10" xfId="5790"/>
    <cellStyle name="Comma 4 2 10 2" xfId="12007"/>
    <cellStyle name="Comma 4 2 11" xfId="8062"/>
    <cellStyle name="Comma 4 2 11 2" xfId="12578"/>
    <cellStyle name="Comma 4 2 12" xfId="2905"/>
    <cellStyle name="Comma 4 2 12 2" xfId="10864"/>
    <cellStyle name="Comma 4 2 13" xfId="2339"/>
    <cellStyle name="Comma 4 2 14" xfId="10300"/>
    <cellStyle name="Comma 4 2 2" xfId="199"/>
    <cellStyle name="Comma 4 2 2 10" xfId="2367"/>
    <cellStyle name="Comma 4 2 2 11" xfId="10328"/>
    <cellStyle name="Comma 4 2 2 2" xfId="437"/>
    <cellStyle name="Comma 4 2 2 2 2" xfId="891"/>
    <cellStyle name="Comma 4 2 2 2 2 2" xfId="2026"/>
    <cellStyle name="Comma 4 2 2 2 2 2 2" xfId="5446"/>
    <cellStyle name="Comma 4 2 2 2 2 2 2 2" xfId="11920"/>
    <cellStyle name="Comma 4 2 2 2 2 2 3" xfId="7718"/>
    <cellStyle name="Comma 4 2 2 2 2 2 3 2" xfId="12491"/>
    <cellStyle name="Comma 4 2 2 2 2 2 4" xfId="9990"/>
    <cellStyle name="Comma 4 2 2 2 2 2 4 2" xfId="13062"/>
    <cellStyle name="Comma 4 2 2 2 2 2 5" xfId="3392"/>
    <cellStyle name="Comma 4 2 2 2 2 2 5 2" xfId="11349"/>
    <cellStyle name="Comma 4 2 2 2 2 2 6" xfId="2816"/>
    <cellStyle name="Comma 4 2 2 2 2 2 7" xfId="10777"/>
    <cellStyle name="Comma 4 2 2 2 2 3" xfId="4311"/>
    <cellStyle name="Comma 4 2 2 2 2 3 2" xfId="11635"/>
    <cellStyle name="Comma 4 2 2 2 2 4" xfId="6583"/>
    <cellStyle name="Comma 4 2 2 2 2 4 2" xfId="12206"/>
    <cellStyle name="Comma 4 2 2 2 2 5" xfId="8855"/>
    <cellStyle name="Comma 4 2 2 2 2 5 2" xfId="12777"/>
    <cellStyle name="Comma 4 2 2 2 2 6" xfId="3107"/>
    <cellStyle name="Comma 4 2 2 2 2 6 2" xfId="11064"/>
    <cellStyle name="Comma 4 2 2 2 2 7" xfId="2536"/>
    <cellStyle name="Comma 4 2 2 2 2 8" xfId="10497"/>
    <cellStyle name="Comma 4 2 2 2 3" xfId="1572"/>
    <cellStyle name="Comma 4 2 2 2 3 2" xfId="4992"/>
    <cellStyle name="Comma 4 2 2 2 3 2 2" xfId="11806"/>
    <cellStyle name="Comma 4 2 2 2 3 3" xfId="7264"/>
    <cellStyle name="Comma 4 2 2 2 3 3 2" xfId="12377"/>
    <cellStyle name="Comma 4 2 2 2 3 4" xfId="9536"/>
    <cellStyle name="Comma 4 2 2 2 3 4 2" xfId="12948"/>
    <cellStyle name="Comma 4 2 2 2 3 5" xfId="3278"/>
    <cellStyle name="Comma 4 2 2 2 3 5 2" xfId="11235"/>
    <cellStyle name="Comma 4 2 2 2 3 6" xfId="2704"/>
    <cellStyle name="Comma 4 2 2 2 3 7" xfId="10665"/>
    <cellStyle name="Comma 4 2 2 2 4" xfId="3857"/>
    <cellStyle name="Comma 4 2 2 2 4 2" xfId="11521"/>
    <cellStyle name="Comma 4 2 2 2 5" xfId="6129"/>
    <cellStyle name="Comma 4 2 2 2 5 2" xfId="12092"/>
    <cellStyle name="Comma 4 2 2 2 6" xfId="8401"/>
    <cellStyle name="Comma 4 2 2 2 6 2" xfId="12663"/>
    <cellStyle name="Comma 4 2 2 2 7" xfId="2993"/>
    <cellStyle name="Comma 4 2 2 2 7 2" xfId="10950"/>
    <cellStyle name="Comma 4 2 2 2 8" xfId="2424"/>
    <cellStyle name="Comma 4 2 2 2 9" xfId="10385"/>
    <cellStyle name="Comma 4 2 2 3" xfId="1118"/>
    <cellStyle name="Comma 4 2 2 3 2" xfId="2253"/>
    <cellStyle name="Comma 4 2 2 3 2 2" xfId="5673"/>
    <cellStyle name="Comma 4 2 2 3 2 2 2" xfId="11977"/>
    <cellStyle name="Comma 4 2 2 3 2 3" xfId="7945"/>
    <cellStyle name="Comma 4 2 2 3 2 3 2" xfId="12548"/>
    <cellStyle name="Comma 4 2 2 3 2 4" xfId="10217"/>
    <cellStyle name="Comma 4 2 2 3 2 4 2" xfId="13119"/>
    <cellStyle name="Comma 4 2 2 3 2 5" xfId="3449"/>
    <cellStyle name="Comma 4 2 2 3 2 5 2" xfId="11406"/>
    <cellStyle name="Comma 4 2 2 3 2 6" xfId="2872"/>
    <cellStyle name="Comma 4 2 2 3 2 7" xfId="10833"/>
    <cellStyle name="Comma 4 2 2 3 3" xfId="4538"/>
    <cellStyle name="Comma 4 2 2 3 3 2" xfId="11692"/>
    <cellStyle name="Comma 4 2 2 3 4" xfId="6810"/>
    <cellStyle name="Comma 4 2 2 3 4 2" xfId="12263"/>
    <cellStyle name="Comma 4 2 2 3 5" xfId="9082"/>
    <cellStyle name="Comma 4 2 2 3 5 2" xfId="12834"/>
    <cellStyle name="Comma 4 2 2 3 6" xfId="3164"/>
    <cellStyle name="Comma 4 2 2 3 6 2" xfId="11121"/>
    <cellStyle name="Comma 4 2 2 3 7" xfId="2592"/>
    <cellStyle name="Comma 4 2 2 3 8" xfId="10553"/>
    <cellStyle name="Comma 4 2 2 4" xfId="664"/>
    <cellStyle name="Comma 4 2 2 4 2" xfId="1799"/>
    <cellStyle name="Comma 4 2 2 4 2 2" xfId="5219"/>
    <cellStyle name="Comma 4 2 2 4 2 2 2" xfId="11863"/>
    <cellStyle name="Comma 4 2 2 4 2 3" xfId="7491"/>
    <cellStyle name="Comma 4 2 2 4 2 3 2" xfId="12434"/>
    <cellStyle name="Comma 4 2 2 4 2 4" xfId="9763"/>
    <cellStyle name="Comma 4 2 2 4 2 4 2" xfId="13005"/>
    <cellStyle name="Comma 4 2 2 4 2 5" xfId="3335"/>
    <cellStyle name="Comma 4 2 2 4 2 5 2" xfId="11292"/>
    <cellStyle name="Comma 4 2 2 4 2 6" xfId="2760"/>
    <cellStyle name="Comma 4 2 2 4 2 7" xfId="10721"/>
    <cellStyle name="Comma 4 2 2 4 3" xfId="4084"/>
    <cellStyle name="Comma 4 2 2 4 3 2" xfId="11578"/>
    <cellStyle name="Comma 4 2 2 4 4" xfId="6356"/>
    <cellStyle name="Comma 4 2 2 4 4 2" xfId="12149"/>
    <cellStyle name="Comma 4 2 2 4 5" xfId="8628"/>
    <cellStyle name="Comma 4 2 2 4 5 2" xfId="12720"/>
    <cellStyle name="Comma 4 2 2 4 6" xfId="3050"/>
    <cellStyle name="Comma 4 2 2 4 6 2" xfId="11007"/>
    <cellStyle name="Comma 4 2 2 4 7" xfId="2480"/>
    <cellStyle name="Comma 4 2 2 4 8" xfId="10441"/>
    <cellStyle name="Comma 4 2 2 5" xfId="1345"/>
    <cellStyle name="Comma 4 2 2 5 2" xfId="4765"/>
    <cellStyle name="Comma 4 2 2 5 2 2" xfId="11749"/>
    <cellStyle name="Comma 4 2 2 5 3" xfId="7037"/>
    <cellStyle name="Comma 4 2 2 5 3 2" xfId="12320"/>
    <cellStyle name="Comma 4 2 2 5 4" xfId="9309"/>
    <cellStyle name="Comma 4 2 2 5 4 2" xfId="12891"/>
    <cellStyle name="Comma 4 2 2 5 5" xfId="3221"/>
    <cellStyle name="Comma 4 2 2 5 5 2" xfId="11178"/>
    <cellStyle name="Comma 4 2 2 5 6" xfId="2648"/>
    <cellStyle name="Comma 4 2 2 5 7" xfId="10609"/>
    <cellStyle name="Comma 4 2 2 6" xfId="3630"/>
    <cellStyle name="Comma 4 2 2 6 2" xfId="11464"/>
    <cellStyle name="Comma 4 2 2 7" xfId="5902"/>
    <cellStyle name="Comma 4 2 2 7 2" xfId="12035"/>
    <cellStyle name="Comma 4 2 2 8" xfId="8174"/>
    <cellStyle name="Comma 4 2 2 8 2" xfId="12606"/>
    <cellStyle name="Comma 4 2 2 9" xfId="2933"/>
    <cellStyle name="Comma 4 2 2 9 2" xfId="10892"/>
    <cellStyle name="Comma 4 2 3" xfId="143"/>
    <cellStyle name="Comma 4 2 3 10" xfId="2353"/>
    <cellStyle name="Comma 4 2 3 11" xfId="10314"/>
    <cellStyle name="Comma 4 2 3 2" xfId="381"/>
    <cellStyle name="Comma 4 2 3 2 2" xfId="835"/>
    <cellStyle name="Comma 4 2 3 2 2 2" xfId="1970"/>
    <cellStyle name="Comma 4 2 3 2 2 2 2" xfId="5390"/>
    <cellStyle name="Comma 4 2 3 2 2 2 2 2" xfId="11906"/>
    <cellStyle name="Comma 4 2 3 2 2 2 3" xfId="7662"/>
    <cellStyle name="Comma 4 2 3 2 2 2 3 2" xfId="12477"/>
    <cellStyle name="Comma 4 2 3 2 2 2 4" xfId="9934"/>
    <cellStyle name="Comma 4 2 3 2 2 2 4 2" xfId="13048"/>
    <cellStyle name="Comma 4 2 3 2 2 2 5" xfId="3378"/>
    <cellStyle name="Comma 4 2 3 2 2 2 5 2" xfId="11335"/>
    <cellStyle name="Comma 4 2 3 2 2 2 6" xfId="2802"/>
    <cellStyle name="Comma 4 2 3 2 2 2 7" xfId="10763"/>
    <cellStyle name="Comma 4 2 3 2 2 3" xfId="4255"/>
    <cellStyle name="Comma 4 2 3 2 2 3 2" xfId="11621"/>
    <cellStyle name="Comma 4 2 3 2 2 4" xfId="6527"/>
    <cellStyle name="Comma 4 2 3 2 2 4 2" xfId="12192"/>
    <cellStyle name="Comma 4 2 3 2 2 5" xfId="8799"/>
    <cellStyle name="Comma 4 2 3 2 2 5 2" xfId="12763"/>
    <cellStyle name="Comma 4 2 3 2 2 6" xfId="3093"/>
    <cellStyle name="Comma 4 2 3 2 2 6 2" xfId="11050"/>
    <cellStyle name="Comma 4 2 3 2 2 7" xfId="2522"/>
    <cellStyle name="Comma 4 2 3 2 2 8" xfId="10483"/>
    <cellStyle name="Comma 4 2 3 2 3" xfId="1516"/>
    <cellStyle name="Comma 4 2 3 2 3 2" xfId="4936"/>
    <cellStyle name="Comma 4 2 3 2 3 2 2" xfId="11792"/>
    <cellStyle name="Comma 4 2 3 2 3 3" xfId="7208"/>
    <cellStyle name="Comma 4 2 3 2 3 3 2" xfId="12363"/>
    <cellStyle name="Comma 4 2 3 2 3 4" xfId="9480"/>
    <cellStyle name="Comma 4 2 3 2 3 4 2" xfId="12934"/>
    <cellStyle name="Comma 4 2 3 2 3 5" xfId="3264"/>
    <cellStyle name="Comma 4 2 3 2 3 5 2" xfId="11221"/>
    <cellStyle name="Comma 4 2 3 2 3 6" xfId="2690"/>
    <cellStyle name="Comma 4 2 3 2 3 7" xfId="10651"/>
    <cellStyle name="Comma 4 2 3 2 4" xfId="3801"/>
    <cellStyle name="Comma 4 2 3 2 4 2" xfId="11507"/>
    <cellStyle name="Comma 4 2 3 2 5" xfId="6073"/>
    <cellStyle name="Comma 4 2 3 2 5 2" xfId="12078"/>
    <cellStyle name="Comma 4 2 3 2 6" xfId="8345"/>
    <cellStyle name="Comma 4 2 3 2 6 2" xfId="12649"/>
    <cellStyle name="Comma 4 2 3 2 7" xfId="2979"/>
    <cellStyle name="Comma 4 2 3 2 7 2" xfId="10936"/>
    <cellStyle name="Comma 4 2 3 2 8" xfId="2410"/>
    <cellStyle name="Comma 4 2 3 2 9" xfId="10371"/>
    <cellStyle name="Comma 4 2 3 3" xfId="1062"/>
    <cellStyle name="Comma 4 2 3 3 2" xfId="2197"/>
    <cellStyle name="Comma 4 2 3 3 2 2" xfId="5617"/>
    <cellStyle name="Comma 4 2 3 3 2 2 2" xfId="11963"/>
    <cellStyle name="Comma 4 2 3 3 2 3" xfId="7889"/>
    <cellStyle name="Comma 4 2 3 3 2 3 2" xfId="12534"/>
    <cellStyle name="Comma 4 2 3 3 2 4" xfId="10161"/>
    <cellStyle name="Comma 4 2 3 3 2 4 2" xfId="13105"/>
    <cellStyle name="Comma 4 2 3 3 2 5" xfId="3435"/>
    <cellStyle name="Comma 4 2 3 3 2 5 2" xfId="11392"/>
    <cellStyle name="Comma 4 2 3 3 2 6" xfId="2858"/>
    <cellStyle name="Comma 4 2 3 3 2 7" xfId="10819"/>
    <cellStyle name="Comma 4 2 3 3 3" xfId="4482"/>
    <cellStyle name="Comma 4 2 3 3 3 2" xfId="11678"/>
    <cellStyle name="Comma 4 2 3 3 4" xfId="6754"/>
    <cellStyle name="Comma 4 2 3 3 4 2" xfId="12249"/>
    <cellStyle name="Comma 4 2 3 3 5" xfId="9026"/>
    <cellStyle name="Comma 4 2 3 3 5 2" xfId="12820"/>
    <cellStyle name="Comma 4 2 3 3 6" xfId="3150"/>
    <cellStyle name="Comma 4 2 3 3 6 2" xfId="11107"/>
    <cellStyle name="Comma 4 2 3 3 7" xfId="2578"/>
    <cellStyle name="Comma 4 2 3 3 8" xfId="10539"/>
    <cellStyle name="Comma 4 2 3 4" xfId="608"/>
    <cellStyle name="Comma 4 2 3 4 2" xfId="1743"/>
    <cellStyle name="Comma 4 2 3 4 2 2" xfId="5163"/>
    <cellStyle name="Comma 4 2 3 4 2 2 2" xfId="11849"/>
    <cellStyle name="Comma 4 2 3 4 2 3" xfId="7435"/>
    <cellStyle name="Comma 4 2 3 4 2 3 2" xfId="12420"/>
    <cellStyle name="Comma 4 2 3 4 2 4" xfId="9707"/>
    <cellStyle name="Comma 4 2 3 4 2 4 2" xfId="12991"/>
    <cellStyle name="Comma 4 2 3 4 2 5" xfId="3321"/>
    <cellStyle name="Comma 4 2 3 4 2 5 2" xfId="11278"/>
    <cellStyle name="Comma 4 2 3 4 2 6" xfId="2746"/>
    <cellStyle name="Comma 4 2 3 4 2 7" xfId="10707"/>
    <cellStyle name="Comma 4 2 3 4 3" xfId="4028"/>
    <cellStyle name="Comma 4 2 3 4 3 2" xfId="11564"/>
    <cellStyle name="Comma 4 2 3 4 4" xfId="6300"/>
    <cellStyle name="Comma 4 2 3 4 4 2" xfId="12135"/>
    <cellStyle name="Comma 4 2 3 4 5" xfId="8572"/>
    <cellStyle name="Comma 4 2 3 4 5 2" xfId="12706"/>
    <cellStyle name="Comma 4 2 3 4 6" xfId="3036"/>
    <cellStyle name="Comma 4 2 3 4 6 2" xfId="10993"/>
    <cellStyle name="Comma 4 2 3 4 7" xfId="2466"/>
    <cellStyle name="Comma 4 2 3 4 8" xfId="10427"/>
    <cellStyle name="Comma 4 2 3 5" xfId="1289"/>
    <cellStyle name="Comma 4 2 3 5 2" xfId="4709"/>
    <cellStyle name="Comma 4 2 3 5 2 2" xfId="11735"/>
    <cellStyle name="Comma 4 2 3 5 3" xfId="6981"/>
    <cellStyle name="Comma 4 2 3 5 3 2" xfId="12306"/>
    <cellStyle name="Comma 4 2 3 5 4" xfId="9253"/>
    <cellStyle name="Comma 4 2 3 5 4 2" xfId="12877"/>
    <cellStyle name="Comma 4 2 3 5 5" xfId="3207"/>
    <cellStyle name="Comma 4 2 3 5 5 2" xfId="11164"/>
    <cellStyle name="Comma 4 2 3 5 6" xfId="2634"/>
    <cellStyle name="Comma 4 2 3 5 7" xfId="10595"/>
    <cellStyle name="Comma 4 2 3 6" xfId="3574"/>
    <cellStyle name="Comma 4 2 3 6 2" xfId="11450"/>
    <cellStyle name="Comma 4 2 3 7" xfId="5846"/>
    <cellStyle name="Comma 4 2 3 7 2" xfId="12021"/>
    <cellStyle name="Comma 4 2 3 8" xfId="8118"/>
    <cellStyle name="Comma 4 2 3 8 2" xfId="12592"/>
    <cellStyle name="Comma 4 2 3 9" xfId="2919"/>
    <cellStyle name="Comma 4 2 3 9 2" xfId="10878"/>
    <cellStyle name="Comma 4 2 4" xfId="269"/>
    <cellStyle name="Comma 4 2 4 10" xfId="2382"/>
    <cellStyle name="Comma 4 2 4 11" xfId="10343"/>
    <cellStyle name="Comma 4 2 4 2" xfId="496"/>
    <cellStyle name="Comma 4 2 4 2 2" xfId="950"/>
    <cellStyle name="Comma 4 2 4 2 2 2" xfId="2085"/>
    <cellStyle name="Comma 4 2 4 2 2 2 2" xfId="5505"/>
    <cellStyle name="Comma 4 2 4 2 2 2 2 2" xfId="11935"/>
    <cellStyle name="Comma 4 2 4 2 2 2 3" xfId="7777"/>
    <cellStyle name="Comma 4 2 4 2 2 2 3 2" xfId="12506"/>
    <cellStyle name="Comma 4 2 4 2 2 2 4" xfId="10049"/>
    <cellStyle name="Comma 4 2 4 2 2 2 4 2" xfId="13077"/>
    <cellStyle name="Comma 4 2 4 2 2 2 5" xfId="3407"/>
    <cellStyle name="Comma 4 2 4 2 2 2 5 2" xfId="11364"/>
    <cellStyle name="Comma 4 2 4 2 2 2 6" xfId="2830"/>
    <cellStyle name="Comma 4 2 4 2 2 2 7" xfId="10791"/>
    <cellStyle name="Comma 4 2 4 2 2 3" xfId="4370"/>
    <cellStyle name="Comma 4 2 4 2 2 3 2" xfId="11650"/>
    <cellStyle name="Comma 4 2 4 2 2 4" xfId="6642"/>
    <cellStyle name="Comma 4 2 4 2 2 4 2" xfId="12221"/>
    <cellStyle name="Comma 4 2 4 2 2 5" xfId="8914"/>
    <cellStyle name="Comma 4 2 4 2 2 5 2" xfId="12792"/>
    <cellStyle name="Comma 4 2 4 2 2 6" xfId="3122"/>
    <cellStyle name="Comma 4 2 4 2 2 6 2" xfId="11079"/>
    <cellStyle name="Comma 4 2 4 2 2 7" xfId="2550"/>
    <cellStyle name="Comma 4 2 4 2 2 8" xfId="10511"/>
    <cellStyle name="Comma 4 2 4 2 3" xfId="1631"/>
    <cellStyle name="Comma 4 2 4 2 3 2" xfId="5051"/>
    <cellStyle name="Comma 4 2 4 2 3 2 2" xfId="11821"/>
    <cellStyle name="Comma 4 2 4 2 3 3" xfId="7323"/>
    <cellStyle name="Comma 4 2 4 2 3 3 2" xfId="12392"/>
    <cellStyle name="Comma 4 2 4 2 3 4" xfId="9595"/>
    <cellStyle name="Comma 4 2 4 2 3 4 2" xfId="12963"/>
    <cellStyle name="Comma 4 2 4 2 3 5" xfId="3293"/>
    <cellStyle name="Comma 4 2 4 2 3 5 2" xfId="11250"/>
    <cellStyle name="Comma 4 2 4 2 3 6" xfId="2718"/>
    <cellStyle name="Comma 4 2 4 2 3 7" xfId="10679"/>
    <cellStyle name="Comma 4 2 4 2 4" xfId="3916"/>
    <cellStyle name="Comma 4 2 4 2 4 2" xfId="11536"/>
    <cellStyle name="Comma 4 2 4 2 5" xfId="6188"/>
    <cellStyle name="Comma 4 2 4 2 5 2" xfId="12107"/>
    <cellStyle name="Comma 4 2 4 2 6" xfId="8460"/>
    <cellStyle name="Comma 4 2 4 2 6 2" xfId="12678"/>
    <cellStyle name="Comma 4 2 4 2 7" xfId="3008"/>
    <cellStyle name="Comma 4 2 4 2 7 2" xfId="10965"/>
    <cellStyle name="Comma 4 2 4 2 8" xfId="2438"/>
    <cellStyle name="Comma 4 2 4 2 9" xfId="10399"/>
    <cellStyle name="Comma 4 2 4 3" xfId="1177"/>
    <cellStyle name="Comma 4 2 4 3 2" xfId="2312"/>
    <cellStyle name="Comma 4 2 4 3 2 2" xfId="5732"/>
    <cellStyle name="Comma 4 2 4 3 2 2 2" xfId="11992"/>
    <cellStyle name="Comma 4 2 4 3 2 3" xfId="8004"/>
    <cellStyle name="Comma 4 2 4 3 2 3 2" xfId="12563"/>
    <cellStyle name="Comma 4 2 4 3 2 4" xfId="10276"/>
    <cellStyle name="Comma 4 2 4 3 2 4 2" xfId="13134"/>
    <cellStyle name="Comma 4 2 4 3 2 5" xfId="3464"/>
    <cellStyle name="Comma 4 2 4 3 2 5 2" xfId="11421"/>
    <cellStyle name="Comma 4 2 4 3 2 6" xfId="2886"/>
    <cellStyle name="Comma 4 2 4 3 2 7" xfId="10847"/>
    <cellStyle name="Comma 4 2 4 3 3" xfId="4597"/>
    <cellStyle name="Comma 4 2 4 3 3 2" xfId="11707"/>
    <cellStyle name="Comma 4 2 4 3 4" xfId="6869"/>
    <cellStyle name="Comma 4 2 4 3 4 2" xfId="12278"/>
    <cellStyle name="Comma 4 2 4 3 5" xfId="9141"/>
    <cellStyle name="Comma 4 2 4 3 5 2" xfId="12849"/>
    <cellStyle name="Comma 4 2 4 3 6" xfId="3179"/>
    <cellStyle name="Comma 4 2 4 3 6 2" xfId="11136"/>
    <cellStyle name="Comma 4 2 4 3 7" xfId="2606"/>
    <cellStyle name="Comma 4 2 4 3 8" xfId="10567"/>
    <cellStyle name="Comma 4 2 4 4" xfId="723"/>
    <cellStyle name="Comma 4 2 4 4 2" xfId="1858"/>
    <cellStyle name="Comma 4 2 4 4 2 2" xfId="5278"/>
    <cellStyle name="Comma 4 2 4 4 2 2 2" xfId="11878"/>
    <cellStyle name="Comma 4 2 4 4 2 3" xfId="7550"/>
    <cellStyle name="Comma 4 2 4 4 2 3 2" xfId="12449"/>
    <cellStyle name="Comma 4 2 4 4 2 4" xfId="9822"/>
    <cellStyle name="Comma 4 2 4 4 2 4 2" xfId="13020"/>
    <cellStyle name="Comma 4 2 4 4 2 5" xfId="3350"/>
    <cellStyle name="Comma 4 2 4 4 2 5 2" xfId="11307"/>
    <cellStyle name="Comma 4 2 4 4 2 6" xfId="2774"/>
    <cellStyle name="Comma 4 2 4 4 2 7" xfId="10735"/>
    <cellStyle name="Comma 4 2 4 4 3" xfId="4143"/>
    <cellStyle name="Comma 4 2 4 4 3 2" xfId="11593"/>
    <cellStyle name="Comma 4 2 4 4 4" xfId="6415"/>
    <cellStyle name="Comma 4 2 4 4 4 2" xfId="12164"/>
    <cellStyle name="Comma 4 2 4 4 5" xfId="8687"/>
    <cellStyle name="Comma 4 2 4 4 5 2" xfId="12735"/>
    <cellStyle name="Comma 4 2 4 4 6" xfId="3065"/>
    <cellStyle name="Comma 4 2 4 4 6 2" xfId="11022"/>
    <cellStyle name="Comma 4 2 4 4 7" xfId="2494"/>
    <cellStyle name="Comma 4 2 4 4 8" xfId="10455"/>
    <cellStyle name="Comma 4 2 4 5" xfId="1404"/>
    <cellStyle name="Comma 4 2 4 5 2" xfId="4824"/>
    <cellStyle name="Comma 4 2 4 5 2 2" xfId="11764"/>
    <cellStyle name="Comma 4 2 4 5 3" xfId="7096"/>
    <cellStyle name="Comma 4 2 4 5 3 2" xfId="12335"/>
    <cellStyle name="Comma 4 2 4 5 4" xfId="9368"/>
    <cellStyle name="Comma 4 2 4 5 4 2" xfId="12906"/>
    <cellStyle name="Comma 4 2 4 5 5" xfId="3236"/>
    <cellStyle name="Comma 4 2 4 5 5 2" xfId="11193"/>
    <cellStyle name="Comma 4 2 4 5 6" xfId="2662"/>
    <cellStyle name="Comma 4 2 4 5 7" xfId="10623"/>
    <cellStyle name="Comma 4 2 4 6" xfId="3689"/>
    <cellStyle name="Comma 4 2 4 6 2" xfId="11479"/>
    <cellStyle name="Comma 4 2 4 7" xfId="5961"/>
    <cellStyle name="Comma 4 2 4 7 2" xfId="12050"/>
    <cellStyle name="Comma 4 2 4 8" xfId="8233"/>
    <cellStyle name="Comma 4 2 4 8 2" xfId="12621"/>
    <cellStyle name="Comma 4 2 4 9" xfId="2951"/>
    <cellStyle name="Comma 4 2 4 9 2" xfId="10908"/>
    <cellStyle name="Comma 4 2 5" xfId="325"/>
    <cellStyle name="Comma 4 2 5 2" xfId="779"/>
    <cellStyle name="Comma 4 2 5 2 2" xfId="1914"/>
    <cellStyle name="Comma 4 2 5 2 2 2" xfId="5334"/>
    <cellStyle name="Comma 4 2 5 2 2 2 2" xfId="11892"/>
    <cellStyle name="Comma 4 2 5 2 2 3" xfId="7606"/>
    <cellStyle name="Comma 4 2 5 2 2 3 2" xfId="12463"/>
    <cellStyle name="Comma 4 2 5 2 2 4" xfId="9878"/>
    <cellStyle name="Comma 4 2 5 2 2 4 2" xfId="13034"/>
    <cellStyle name="Comma 4 2 5 2 2 5" xfId="3364"/>
    <cellStyle name="Comma 4 2 5 2 2 5 2" xfId="11321"/>
    <cellStyle name="Comma 4 2 5 2 2 6" xfId="2788"/>
    <cellStyle name="Comma 4 2 5 2 2 7" xfId="10749"/>
    <cellStyle name="Comma 4 2 5 2 3" xfId="4199"/>
    <cellStyle name="Comma 4 2 5 2 3 2" xfId="11607"/>
    <cellStyle name="Comma 4 2 5 2 4" xfId="6471"/>
    <cellStyle name="Comma 4 2 5 2 4 2" xfId="12178"/>
    <cellStyle name="Comma 4 2 5 2 5" xfId="8743"/>
    <cellStyle name="Comma 4 2 5 2 5 2" xfId="12749"/>
    <cellStyle name="Comma 4 2 5 2 6" xfId="3079"/>
    <cellStyle name="Comma 4 2 5 2 6 2" xfId="11036"/>
    <cellStyle name="Comma 4 2 5 2 7" xfId="2508"/>
    <cellStyle name="Comma 4 2 5 2 8" xfId="10469"/>
    <cellStyle name="Comma 4 2 5 3" xfId="1460"/>
    <cellStyle name="Comma 4 2 5 3 2" xfId="4880"/>
    <cellStyle name="Comma 4 2 5 3 2 2" xfId="11778"/>
    <cellStyle name="Comma 4 2 5 3 3" xfId="7152"/>
    <cellStyle name="Comma 4 2 5 3 3 2" xfId="12349"/>
    <cellStyle name="Comma 4 2 5 3 4" xfId="9424"/>
    <cellStyle name="Comma 4 2 5 3 4 2" xfId="12920"/>
    <cellStyle name="Comma 4 2 5 3 5" xfId="3250"/>
    <cellStyle name="Comma 4 2 5 3 5 2" xfId="11207"/>
    <cellStyle name="Comma 4 2 5 3 6" xfId="2676"/>
    <cellStyle name="Comma 4 2 5 3 7" xfId="10637"/>
    <cellStyle name="Comma 4 2 5 4" xfId="3745"/>
    <cellStyle name="Comma 4 2 5 4 2" xfId="11493"/>
    <cellStyle name="Comma 4 2 5 5" xfId="6017"/>
    <cellStyle name="Comma 4 2 5 5 2" xfId="12064"/>
    <cellStyle name="Comma 4 2 5 6" xfId="8289"/>
    <cellStyle name="Comma 4 2 5 6 2" xfId="12635"/>
    <cellStyle name="Comma 4 2 5 7" xfId="2965"/>
    <cellStyle name="Comma 4 2 5 7 2" xfId="10922"/>
    <cellStyle name="Comma 4 2 5 8" xfId="2396"/>
    <cellStyle name="Comma 4 2 5 9" xfId="10357"/>
    <cellStyle name="Comma 4 2 6" xfId="1006"/>
    <cellStyle name="Comma 4 2 6 2" xfId="2141"/>
    <cellStyle name="Comma 4 2 6 2 2" xfId="5561"/>
    <cellStyle name="Comma 4 2 6 2 2 2" xfId="11949"/>
    <cellStyle name="Comma 4 2 6 2 3" xfId="7833"/>
    <cellStyle name="Comma 4 2 6 2 3 2" xfId="12520"/>
    <cellStyle name="Comma 4 2 6 2 4" xfId="10105"/>
    <cellStyle name="Comma 4 2 6 2 4 2" xfId="13091"/>
    <cellStyle name="Comma 4 2 6 2 5" xfId="3421"/>
    <cellStyle name="Comma 4 2 6 2 5 2" xfId="11378"/>
    <cellStyle name="Comma 4 2 6 2 6" xfId="2844"/>
    <cellStyle name="Comma 4 2 6 2 7" xfId="10805"/>
    <cellStyle name="Comma 4 2 6 3" xfId="4426"/>
    <cellStyle name="Comma 4 2 6 3 2" xfId="11664"/>
    <cellStyle name="Comma 4 2 6 4" xfId="6698"/>
    <cellStyle name="Comma 4 2 6 4 2" xfId="12235"/>
    <cellStyle name="Comma 4 2 6 5" xfId="8970"/>
    <cellStyle name="Comma 4 2 6 5 2" xfId="12806"/>
    <cellStyle name="Comma 4 2 6 6" xfId="3136"/>
    <cellStyle name="Comma 4 2 6 6 2" xfId="11093"/>
    <cellStyle name="Comma 4 2 6 7" xfId="2564"/>
    <cellStyle name="Comma 4 2 6 8" xfId="10525"/>
    <cellStyle name="Comma 4 2 7" xfId="552"/>
    <cellStyle name="Comma 4 2 7 2" xfId="1687"/>
    <cellStyle name="Comma 4 2 7 2 2" xfId="5107"/>
    <cellStyle name="Comma 4 2 7 2 2 2" xfId="11835"/>
    <cellStyle name="Comma 4 2 7 2 3" xfId="7379"/>
    <cellStyle name="Comma 4 2 7 2 3 2" xfId="12406"/>
    <cellStyle name="Comma 4 2 7 2 4" xfId="9651"/>
    <cellStyle name="Comma 4 2 7 2 4 2" xfId="12977"/>
    <cellStyle name="Comma 4 2 7 2 5" xfId="3307"/>
    <cellStyle name="Comma 4 2 7 2 5 2" xfId="11264"/>
    <cellStyle name="Comma 4 2 7 2 6" xfId="2732"/>
    <cellStyle name="Comma 4 2 7 2 7" xfId="10693"/>
    <cellStyle name="Comma 4 2 7 3" xfId="3972"/>
    <cellStyle name="Comma 4 2 7 3 2" xfId="11550"/>
    <cellStyle name="Comma 4 2 7 4" xfId="6244"/>
    <cellStyle name="Comma 4 2 7 4 2" xfId="12121"/>
    <cellStyle name="Comma 4 2 7 5" xfId="8516"/>
    <cellStyle name="Comma 4 2 7 5 2" xfId="12692"/>
    <cellStyle name="Comma 4 2 7 6" xfId="3022"/>
    <cellStyle name="Comma 4 2 7 6 2" xfId="10979"/>
    <cellStyle name="Comma 4 2 7 7" xfId="2452"/>
    <cellStyle name="Comma 4 2 7 8" xfId="10413"/>
    <cellStyle name="Comma 4 2 8" xfId="1233"/>
    <cellStyle name="Comma 4 2 8 2" xfId="4653"/>
    <cellStyle name="Comma 4 2 8 2 2" xfId="11721"/>
    <cellStyle name="Comma 4 2 8 3" xfId="6925"/>
    <cellStyle name="Comma 4 2 8 3 2" xfId="12292"/>
    <cellStyle name="Comma 4 2 8 4" xfId="9197"/>
    <cellStyle name="Comma 4 2 8 4 2" xfId="12863"/>
    <cellStyle name="Comma 4 2 8 5" xfId="3193"/>
    <cellStyle name="Comma 4 2 8 5 2" xfId="11150"/>
    <cellStyle name="Comma 4 2 8 6" xfId="2620"/>
    <cellStyle name="Comma 4 2 8 7" xfId="10581"/>
    <cellStyle name="Comma 4 2 9" xfId="3518"/>
    <cellStyle name="Comma 4 2 9 2" xfId="11436"/>
    <cellStyle name="Comma 4 3" xfId="171"/>
    <cellStyle name="Comma 4 3 10" xfId="2360"/>
    <cellStyle name="Comma 4 3 11" xfId="10321"/>
    <cellStyle name="Comma 4 3 2" xfId="409"/>
    <cellStyle name="Comma 4 3 2 2" xfId="863"/>
    <cellStyle name="Comma 4 3 2 2 2" xfId="1998"/>
    <cellStyle name="Comma 4 3 2 2 2 2" xfId="5418"/>
    <cellStyle name="Comma 4 3 2 2 2 2 2" xfId="11913"/>
    <cellStyle name="Comma 4 3 2 2 2 3" xfId="7690"/>
    <cellStyle name="Comma 4 3 2 2 2 3 2" xfId="12484"/>
    <cellStyle name="Comma 4 3 2 2 2 4" xfId="9962"/>
    <cellStyle name="Comma 4 3 2 2 2 4 2" xfId="13055"/>
    <cellStyle name="Comma 4 3 2 2 2 5" xfId="3385"/>
    <cellStyle name="Comma 4 3 2 2 2 5 2" xfId="11342"/>
    <cellStyle name="Comma 4 3 2 2 2 6" xfId="2809"/>
    <cellStyle name="Comma 4 3 2 2 2 7" xfId="10770"/>
    <cellStyle name="Comma 4 3 2 2 3" xfId="4283"/>
    <cellStyle name="Comma 4 3 2 2 3 2" xfId="11628"/>
    <cellStyle name="Comma 4 3 2 2 4" xfId="6555"/>
    <cellStyle name="Comma 4 3 2 2 4 2" xfId="12199"/>
    <cellStyle name="Comma 4 3 2 2 5" xfId="8827"/>
    <cellStyle name="Comma 4 3 2 2 5 2" xfId="12770"/>
    <cellStyle name="Comma 4 3 2 2 6" xfId="3100"/>
    <cellStyle name="Comma 4 3 2 2 6 2" xfId="11057"/>
    <cellStyle name="Comma 4 3 2 2 7" xfId="2529"/>
    <cellStyle name="Comma 4 3 2 2 8" xfId="10490"/>
    <cellStyle name="Comma 4 3 2 3" xfId="1544"/>
    <cellStyle name="Comma 4 3 2 3 2" xfId="4964"/>
    <cellStyle name="Comma 4 3 2 3 2 2" xfId="11799"/>
    <cellStyle name="Comma 4 3 2 3 3" xfId="7236"/>
    <cellStyle name="Comma 4 3 2 3 3 2" xfId="12370"/>
    <cellStyle name="Comma 4 3 2 3 4" xfId="9508"/>
    <cellStyle name="Comma 4 3 2 3 4 2" xfId="12941"/>
    <cellStyle name="Comma 4 3 2 3 5" xfId="3271"/>
    <cellStyle name="Comma 4 3 2 3 5 2" xfId="11228"/>
    <cellStyle name="Comma 4 3 2 3 6" xfId="2697"/>
    <cellStyle name="Comma 4 3 2 3 7" xfId="10658"/>
    <cellStyle name="Comma 4 3 2 4" xfId="3829"/>
    <cellStyle name="Comma 4 3 2 4 2" xfId="11514"/>
    <cellStyle name="Comma 4 3 2 5" xfId="6101"/>
    <cellStyle name="Comma 4 3 2 5 2" xfId="12085"/>
    <cellStyle name="Comma 4 3 2 6" xfId="8373"/>
    <cellStyle name="Comma 4 3 2 6 2" xfId="12656"/>
    <cellStyle name="Comma 4 3 2 7" xfId="2986"/>
    <cellStyle name="Comma 4 3 2 7 2" xfId="10943"/>
    <cellStyle name="Comma 4 3 2 8" xfId="2417"/>
    <cellStyle name="Comma 4 3 2 9" xfId="10378"/>
    <cellStyle name="Comma 4 3 3" xfId="1090"/>
    <cellStyle name="Comma 4 3 3 2" xfId="2225"/>
    <cellStyle name="Comma 4 3 3 2 2" xfId="5645"/>
    <cellStyle name="Comma 4 3 3 2 2 2" xfId="11970"/>
    <cellStyle name="Comma 4 3 3 2 3" xfId="7917"/>
    <cellStyle name="Comma 4 3 3 2 3 2" xfId="12541"/>
    <cellStyle name="Comma 4 3 3 2 4" xfId="10189"/>
    <cellStyle name="Comma 4 3 3 2 4 2" xfId="13112"/>
    <cellStyle name="Comma 4 3 3 2 5" xfId="3442"/>
    <cellStyle name="Comma 4 3 3 2 5 2" xfId="11399"/>
    <cellStyle name="Comma 4 3 3 2 6" xfId="2865"/>
    <cellStyle name="Comma 4 3 3 2 7" xfId="10826"/>
    <cellStyle name="Comma 4 3 3 3" xfId="4510"/>
    <cellStyle name="Comma 4 3 3 3 2" xfId="11685"/>
    <cellStyle name="Comma 4 3 3 4" xfId="6782"/>
    <cellStyle name="Comma 4 3 3 4 2" xfId="12256"/>
    <cellStyle name="Comma 4 3 3 5" xfId="9054"/>
    <cellStyle name="Comma 4 3 3 5 2" xfId="12827"/>
    <cellStyle name="Comma 4 3 3 6" xfId="3157"/>
    <cellStyle name="Comma 4 3 3 6 2" xfId="11114"/>
    <cellStyle name="Comma 4 3 3 7" xfId="2585"/>
    <cellStyle name="Comma 4 3 3 8" xfId="10546"/>
    <cellStyle name="Comma 4 3 4" xfId="636"/>
    <cellStyle name="Comma 4 3 4 2" xfId="1771"/>
    <cellStyle name="Comma 4 3 4 2 2" xfId="5191"/>
    <cellStyle name="Comma 4 3 4 2 2 2" xfId="11856"/>
    <cellStyle name="Comma 4 3 4 2 3" xfId="7463"/>
    <cellStyle name="Comma 4 3 4 2 3 2" xfId="12427"/>
    <cellStyle name="Comma 4 3 4 2 4" xfId="9735"/>
    <cellStyle name="Comma 4 3 4 2 4 2" xfId="12998"/>
    <cellStyle name="Comma 4 3 4 2 5" xfId="3328"/>
    <cellStyle name="Comma 4 3 4 2 5 2" xfId="11285"/>
    <cellStyle name="Comma 4 3 4 2 6" xfId="2753"/>
    <cellStyle name="Comma 4 3 4 2 7" xfId="10714"/>
    <cellStyle name="Comma 4 3 4 3" xfId="4056"/>
    <cellStyle name="Comma 4 3 4 3 2" xfId="11571"/>
    <cellStyle name="Comma 4 3 4 4" xfId="6328"/>
    <cellStyle name="Comma 4 3 4 4 2" xfId="12142"/>
    <cellStyle name="Comma 4 3 4 5" xfId="8600"/>
    <cellStyle name="Comma 4 3 4 5 2" xfId="12713"/>
    <cellStyle name="Comma 4 3 4 6" xfId="3043"/>
    <cellStyle name="Comma 4 3 4 6 2" xfId="11000"/>
    <cellStyle name="Comma 4 3 4 7" xfId="2473"/>
    <cellStyle name="Comma 4 3 4 8" xfId="10434"/>
    <cellStyle name="Comma 4 3 5" xfId="1317"/>
    <cellStyle name="Comma 4 3 5 2" xfId="4737"/>
    <cellStyle name="Comma 4 3 5 2 2" xfId="11742"/>
    <cellStyle name="Comma 4 3 5 3" xfId="7009"/>
    <cellStyle name="Comma 4 3 5 3 2" xfId="12313"/>
    <cellStyle name="Comma 4 3 5 4" xfId="9281"/>
    <cellStyle name="Comma 4 3 5 4 2" xfId="12884"/>
    <cellStyle name="Comma 4 3 5 5" xfId="3214"/>
    <cellStyle name="Comma 4 3 5 5 2" xfId="11171"/>
    <cellStyle name="Comma 4 3 5 6" xfId="2641"/>
    <cellStyle name="Comma 4 3 5 7" xfId="10602"/>
    <cellStyle name="Comma 4 3 6" xfId="3602"/>
    <cellStyle name="Comma 4 3 6 2" xfId="11457"/>
    <cellStyle name="Comma 4 3 7" xfId="5874"/>
    <cellStyle name="Comma 4 3 7 2" xfId="12028"/>
    <cellStyle name="Comma 4 3 8" xfId="8146"/>
    <cellStyle name="Comma 4 3 8 2" xfId="12599"/>
    <cellStyle name="Comma 4 3 9" xfId="2926"/>
    <cellStyle name="Comma 4 3 9 2" xfId="10885"/>
    <cellStyle name="Comma 4 4" xfId="115"/>
    <cellStyle name="Comma 4 4 10" xfId="2346"/>
    <cellStyle name="Comma 4 4 11" xfId="10307"/>
    <cellStyle name="Comma 4 4 2" xfId="353"/>
    <cellStyle name="Comma 4 4 2 2" xfId="807"/>
    <cellStyle name="Comma 4 4 2 2 2" xfId="1942"/>
    <cellStyle name="Comma 4 4 2 2 2 2" xfId="5362"/>
    <cellStyle name="Comma 4 4 2 2 2 2 2" xfId="11899"/>
    <cellStyle name="Comma 4 4 2 2 2 3" xfId="7634"/>
    <cellStyle name="Comma 4 4 2 2 2 3 2" xfId="12470"/>
    <cellStyle name="Comma 4 4 2 2 2 4" xfId="9906"/>
    <cellStyle name="Comma 4 4 2 2 2 4 2" xfId="13041"/>
    <cellStyle name="Comma 4 4 2 2 2 5" xfId="3371"/>
    <cellStyle name="Comma 4 4 2 2 2 5 2" xfId="11328"/>
    <cellStyle name="Comma 4 4 2 2 2 6" xfId="2795"/>
    <cellStyle name="Comma 4 4 2 2 2 7" xfId="10756"/>
    <cellStyle name="Comma 4 4 2 2 3" xfId="4227"/>
    <cellStyle name="Comma 4 4 2 2 3 2" xfId="11614"/>
    <cellStyle name="Comma 4 4 2 2 4" xfId="6499"/>
    <cellStyle name="Comma 4 4 2 2 4 2" xfId="12185"/>
    <cellStyle name="Comma 4 4 2 2 5" xfId="8771"/>
    <cellStyle name="Comma 4 4 2 2 5 2" xfId="12756"/>
    <cellStyle name="Comma 4 4 2 2 6" xfId="3086"/>
    <cellStyle name="Comma 4 4 2 2 6 2" xfId="11043"/>
    <cellStyle name="Comma 4 4 2 2 7" xfId="2515"/>
    <cellStyle name="Comma 4 4 2 2 8" xfId="10476"/>
    <cellStyle name="Comma 4 4 2 3" xfId="1488"/>
    <cellStyle name="Comma 4 4 2 3 2" xfId="4908"/>
    <cellStyle name="Comma 4 4 2 3 2 2" xfId="11785"/>
    <cellStyle name="Comma 4 4 2 3 3" xfId="7180"/>
    <cellStyle name="Comma 4 4 2 3 3 2" xfId="12356"/>
    <cellStyle name="Comma 4 4 2 3 4" xfId="9452"/>
    <cellStyle name="Comma 4 4 2 3 4 2" xfId="12927"/>
    <cellStyle name="Comma 4 4 2 3 5" xfId="3257"/>
    <cellStyle name="Comma 4 4 2 3 5 2" xfId="11214"/>
    <cellStyle name="Comma 4 4 2 3 6" xfId="2683"/>
    <cellStyle name="Comma 4 4 2 3 7" xfId="10644"/>
    <cellStyle name="Comma 4 4 2 4" xfId="3773"/>
    <cellStyle name="Comma 4 4 2 4 2" xfId="11500"/>
    <cellStyle name="Comma 4 4 2 5" xfId="6045"/>
    <cellStyle name="Comma 4 4 2 5 2" xfId="12071"/>
    <cellStyle name="Comma 4 4 2 6" xfId="8317"/>
    <cellStyle name="Comma 4 4 2 6 2" xfId="12642"/>
    <cellStyle name="Comma 4 4 2 7" xfId="2972"/>
    <cellStyle name="Comma 4 4 2 7 2" xfId="10929"/>
    <cellStyle name="Comma 4 4 2 8" xfId="2403"/>
    <cellStyle name="Comma 4 4 2 9" xfId="10364"/>
    <cellStyle name="Comma 4 4 3" xfId="1034"/>
    <cellStyle name="Comma 4 4 3 2" xfId="2169"/>
    <cellStyle name="Comma 4 4 3 2 2" xfId="5589"/>
    <cellStyle name="Comma 4 4 3 2 2 2" xfId="11956"/>
    <cellStyle name="Comma 4 4 3 2 3" xfId="7861"/>
    <cellStyle name="Comma 4 4 3 2 3 2" xfId="12527"/>
    <cellStyle name="Comma 4 4 3 2 4" xfId="10133"/>
    <cellStyle name="Comma 4 4 3 2 4 2" xfId="13098"/>
    <cellStyle name="Comma 4 4 3 2 5" xfId="3428"/>
    <cellStyle name="Comma 4 4 3 2 5 2" xfId="11385"/>
    <cellStyle name="Comma 4 4 3 2 6" xfId="2851"/>
    <cellStyle name="Comma 4 4 3 2 7" xfId="10812"/>
    <cellStyle name="Comma 4 4 3 3" xfId="4454"/>
    <cellStyle name="Comma 4 4 3 3 2" xfId="11671"/>
    <cellStyle name="Comma 4 4 3 4" xfId="6726"/>
    <cellStyle name="Comma 4 4 3 4 2" xfId="12242"/>
    <cellStyle name="Comma 4 4 3 5" xfId="8998"/>
    <cellStyle name="Comma 4 4 3 5 2" xfId="12813"/>
    <cellStyle name="Comma 4 4 3 6" xfId="3143"/>
    <cellStyle name="Comma 4 4 3 6 2" xfId="11100"/>
    <cellStyle name="Comma 4 4 3 7" xfId="2571"/>
    <cellStyle name="Comma 4 4 3 8" xfId="10532"/>
    <cellStyle name="Comma 4 4 4" xfId="580"/>
    <cellStyle name="Comma 4 4 4 2" xfId="1715"/>
    <cellStyle name="Comma 4 4 4 2 2" xfId="5135"/>
    <cellStyle name="Comma 4 4 4 2 2 2" xfId="11842"/>
    <cellStyle name="Comma 4 4 4 2 3" xfId="7407"/>
    <cellStyle name="Comma 4 4 4 2 3 2" xfId="12413"/>
    <cellStyle name="Comma 4 4 4 2 4" xfId="9679"/>
    <cellStyle name="Comma 4 4 4 2 4 2" xfId="12984"/>
    <cellStyle name="Comma 4 4 4 2 5" xfId="3314"/>
    <cellStyle name="Comma 4 4 4 2 5 2" xfId="11271"/>
    <cellStyle name="Comma 4 4 4 2 6" xfId="2739"/>
    <cellStyle name="Comma 4 4 4 2 7" xfId="10700"/>
    <cellStyle name="Comma 4 4 4 3" xfId="4000"/>
    <cellStyle name="Comma 4 4 4 3 2" xfId="11557"/>
    <cellStyle name="Comma 4 4 4 4" xfId="6272"/>
    <cellStyle name="Comma 4 4 4 4 2" xfId="12128"/>
    <cellStyle name="Comma 4 4 4 5" xfId="8544"/>
    <cellStyle name="Comma 4 4 4 5 2" xfId="12699"/>
    <cellStyle name="Comma 4 4 4 6" xfId="3029"/>
    <cellStyle name="Comma 4 4 4 6 2" xfId="10986"/>
    <cellStyle name="Comma 4 4 4 7" xfId="2459"/>
    <cellStyle name="Comma 4 4 4 8" xfId="10420"/>
    <cellStyle name="Comma 4 4 5" xfId="1261"/>
    <cellStyle name="Comma 4 4 5 2" xfId="4681"/>
    <cellStyle name="Comma 4 4 5 2 2" xfId="11728"/>
    <cellStyle name="Comma 4 4 5 3" xfId="6953"/>
    <cellStyle name="Comma 4 4 5 3 2" xfId="12299"/>
    <cellStyle name="Comma 4 4 5 4" xfId="9225"/>
    <cellStyle name="Comma 4 4 5 4 2" xfId="12870"/>
    <cellStyle name="Comma 4 4 5 5" xfId="3200"/>
    <cellStyle name="Comma 4 4 5 5 2" xfId="11157"/>
    <cellStyle name="Comma 4 4 5 6" xfId="2627"/>
    <cellStyle name="Comma 4 4 5 7" xfId="10588"/>
    <cellStyle name="Comma 4 4 6" xfId="3546"/>
    <cellStyle name="Comma 4 4 6 2" xfId="11443"/>
    <cellStyle name="Comma 4 4 7" xfId="5818"/>
    <cellStyle name="Comma 4 4 7 2" xfId="12014"/>
    <cellStyle name="Comma 4 4 8" xfId="8090"/>
    <cellStyle name="Comma 4 4 8 2" xfId="12585"/>
    <cellStyle name="Comma 4 4 9" xfId="2912"/>
    <cellStyle name="Comma 4 4 9 2" xfId="10871"/>
    <cellStyle name="Comma 4 5" xfId="241"/>
    <cellStyle name="Comma 4 5 10" xfId="2375"/>
    <cellStyle name="Comma 4 5 11" xfId="10336"/>
    <cellStyle name="Comma 4 5 2" xfId="468"/>
    <cellStyle name="Comma 4 5 2 2" xfId="922"/>
    <cellStyle name="Comma 4 5 2 2 2" xfId="2057"/>
    <cellStyle name="Comma 4 5 2 2 2 2" xfId="5477"/>
    <cellStyle name="Comma 4 5 2 2 2 2 2" xfId="11928"/>
    <cellStyle name="Comma 4 5 2 2 2 3" xfId="7749"/>
    <cellStyle name="Comma 4 5 2 2 2 3 2" xfId="12499"/>
    <cellStyle name="Comma 4 5 2 2 2 4" xfId="10021"/>
    <cellStyle name="Comma 4 5 2 2 2 4 2" xfId="13070"/>
    <cellStyle name="Comma 4 5 2 2 2 5" xfId="3400"/>
    <cellStyle name="Comma 4 5 2 2 2 5 2" xfId="11357"/>
    <cellStyle name="Comma 4 5 2 2 2 6" xfId="2823"/>
    <cellStyle name="Comma 4 5 2 2 2 7" xfId="10784"/>
    <cellStyle name="Comma 4 5 2 2 3" xfId="4342"/>
    <cellStyle name="Comma 4 5 2 2 3 2" xfId="11643"/>
    <cellStyle name="Comma 4 5 2 2 4" xfId="6614"/>
    <cellStyle name="Comma 4 5 2 2 4 2" xfId="12214"/>
    <cellStyle name="Comma 4 5 2 2 5" xfId="8886"/>
    <cellStyle name="Comma 4 5 2 2 5 2" xfId="12785"/>
    <cellStyle name="Comma 4 5 2 2 6" xfId="3115"/>
    <cellStyle name="Comma 4 5 2 2 6 2" xfId="11072"/>
    <cellStyle name="Comma 4 5 2 2 7" xfId="2543"/>
    <cellStyle name="Comma 4 5 2 2 8" xfId="10504"/>
    <cellStyle name="Comma 4 5 2 3" xfId="1603"/>
    <cellStyle name="Comma 4 5 2 3 2" xfId="5023"/>
    <cellStyle name="Comma 4 5 2 3 2 2" xfId="11814"/>
    <cellStyle name="Comma 4 5 2 3 3" xfId="7295"/>
    <cellStyle name="Comma 4 5 2 3 3 2" xfId="12385"/>
    <cellStyle name="Comma 4 5 2 3 4" xfId="9567"/>
    <cellStyle name="Comma 4 5 2 3 4 2" xfId="12956"/>
    <cellStyle name="Comma 4 5 2 3 5" xfId="3286"/>
    <cellStyle name="Comma 4 5 2 3 5 2" xfId="11243"/>
    <cellStyle name="Comma 4 5 2 3 6" xfId="2711"/>
    <cellStyle name="Comma 4 5 2 3 7" xfId="10672"/>
    <cellStyle name="Comma 4 5 2 4" xfId="3888"/>
    <cellStyle name="Comma 4 5 2 4 2" xfId="11529"/>
    <cellStyle name="Comma 4 5 2 5" xfId="6160"/>
    <cellStyle name="Comma 4 5 2 5 2" xfId="12100"/>
    <cellStyle name="Comma 4 5 2 6" xfId="8432"/>
    <cellStyle name="Comma 4 5 2 6 2" xfId="12671"/>
    <cellStyle name="Comma 4 5 2 7" xfId="3001"/>
    <cellStyle name="Comma 4 5 2 7 2" xfId="10958"/>
    <cellStyle name="Comma 4 5 2 8" xfId="2431"/>
    <cellStyle name="Comma 4 5 2 9" xfId="10392"/>
    <cellStyle name="Comma 4 5 3" xfId="1149"/>
    <cellStyle name="Comma 4 5 3 2" xfId="2284"/>
    <cellStyle name="Comma 4 5 3 2 2" xfId="5704"/>
    <cellStyle name="Comma 4 5 3 2 2 2" xfId="11985"/>
    <cellStyle name="Comma 4 5 3 2 3" xfId="7976"/>
    <cellStyle name="Comma 4 5 3 2 3 2" xfId="12556"/>
    <cellStyle name="Comma 4 5 3 2 4" xfId="10248"/>
    <cellStyle name="Comma 4 5 3 2 4 2" xfId="13127"/>
    <cellStyle name="Comma 4 5 3 2 5" xfId="3457"/>
    <cellStyle name="Comma 4 5 3 2 5 2" xfId="11414"/>
    <cellStyle name="Comma 4 5 3 2 6" xfId="2879"/>
    <cellStyle name="Comma 4 5 3 2 7" xfId="10840"/>
    <cellStyle name="Comma 4 5 3 3" xfId="4569"/>
    <cellStyle name="Comma 4 5 3 3 2" xfId="11700"/>
    <cellStyle name="Comma 4 5 3 4" xfId="6841"/>
    <cellStyle name="Comma 4 5 3 4 2" xfId="12271"/>
    <cellStyle name="Comma 4 5 3 5" xfId="9113"/>
    <cellStyle name="Comma 4 5 3 5 2" xfId="12842"/>
    <cellStyle name="Comma 4 5 3 6" xfId="3172"/>
    <cellStyle name="Comma 4 5 3 6 2" xfId="11129"/>
    <cellStyle name="Comma 4 5 3 7" xfId="2599"/>
    <cellStyle name="Comma 4 5 3 8" xfId="10560"/>
    <cellStyle name="Comma 4 5 4" xfId="695"/>
    <cellStyle name="Comma 4 5 4 2" xfId="1830"/>
    <cellStyle name="Comma 4 5 4 2 2" xfId="5250"/>
    <cellStyle name="Comma 4 5 4 2 2 2" xfId="11871"/>
    <cellStyle name="Comma 4 5 4 2 3" xfId="7522"/>
    <cellStyle name="Comma 4 5 4 2 3 2" xfId="12442"/>
    <cellStyle name="Comma 4 5 4 2 4" xfId="9794"/>
    <cellStyle name="Comma 4 5 4 2 4 2" xfId="13013"/>
    <cellStyle name="Comma 4 5 4 2 5" xfId="3343"/>
    <cellStyle name="Comma 4 5 4 2 5 2" xfId="11300"/>
    <cellStyle name="Comma 4 5 4 2 6" xfId="2767"/>
    <cellStyle name="Comma 4 5 4 2 7" xfId="10728"/>
    <cellStyle name="Comma 4 5 4 3" xfId="4115"/>
    <cellStyle name="Comma 4 5 4 3 2" xfId="11586"/>
    <cellStyle name="Comma 4 5 4 4" xfId="6387"/>
    <cellStyle name="Comma 4 5 4 4 2" xfId="12157"/>
    <cellStyle name="Comma 4 5 4 5" xfId="8659"/>
    <cellStyle name="Comma 4 5 4 5 2" xfId="12728"/>
    <cellStyle name="Comma 4 5 4 6" xfId="3058"/>
    <cellStyle name="Comma 4 5 4 6 2" xfId="11015"/>
    <cellStyle name="Comma 4 5 4 7" xfId="2487"/>
    <cellStyle name="Comma 4 5 4 8" xfId="10448"/>
    <cellStyle name="Comma 4 5 5" xfId="1376"/>
    <cellStyle name="Comma 4 5 5 2" xfId="4796"/>
    <cellStyle name="Comma 4 5 5 2 2" xfId="11757"/>
    <cellStyle name="Comma 4 5 5 3" xfId="7068"/>
    <cellStyle name="Comma 4 5 5 3 2" xfId="12328"/>
    <cellStyle name="Comma 4 5 5 4" xfId="9340"/>
    <cellStyle name="Comma 4 5 5 4 2" xfId="12899"/>
    <cellStyle name="Comma 4 5 5 5" xfId="3229"/>
    <cellStyle name="Comma 4 5 5 5 2" xfId="11186"/>
    <cellStyle name="Comma 4 5 5 6" xfId="2655"/>
    <cellStyle name="Comma 4 5 5 7" xfId="10616"/>
    <cellStyle name="Comma 4 5 6" xfId="3661"/>
    <cellStyle name="Comma 4 5 6 2" xfId="11472"/>
    <cellStyle name="Comma 4 5 7" xfId="5933"/>
    <cellStyle name="Comma 4 5 7 2" xfId="12043"/>
    <cellStyle name="Comma 4 5 8" xfId="8205"/>
    <cellStyle name="Comma 4 5 8 2" xfId="12614"/>
    <cellStyle name="Comma 4 5 9" xfId="2944"/>
    <cellStyle name="Comma 4 5 9 2" xfId="10901"/>
    <cellStyle name="Comma 4 6" xfId="297"/>
    <cellStyle name="Comma 4 6 2" xfId="751"/>
    <cellStyle name="Comma 4 6 2 2" xfId="1886"/>
    <cellStyle name="Comma 4 6 2 2 2" xfId="5306"/>
    <cellStyle name="Comma 4 6 2 2 2 2" xfId="11885"/>
    <cellStyle name="Comma 4 6 2 2 3" xfId="7578"/>
    <cellStyle name="Comma 4 6 2 2 3 2" xfId="12456"/>
    <cellStyle name="Comma 4 6 2 2 4" xfId="9850"/>
    <cellStyle name="Comma 4 6 2 2 4 2" xfId="13027"/>
    <cellStyle name="Comma 4 6 2 2 5" xfId="3357"/>
    <cellStyle name="Comma 4 6 2 2 5 2" xfId="11314"/>
    <cellStyle name="Comma 4 6 2 2 6" xfId="2781"/>
    <cellStyle name="Comma 4 6 2 2 7" xfId="10742"/>
    <cellStyle name="Comma 4 6 2 3" xfId="4171"/>
    <cellStyle name="Comma 4 6 2 3 2" xfId="11600"/>
    <cellStyle name="Comma 4 6 2 4" xfId="6443"/>
    <cellStyle name="Comma 4 6 2 4 2" xfId="12171"/>
    <cellStyle name="Comma 4 6 2 5" xfId="8715"/>
    <cellStyle name="Comma 4 6 2 5 2" xfId="12742"/>
    <cellStyle name="Comma 4 6 2 6" xfId="3072"/>
    <cellStyle name="Comma 4 6 2 6 2" xfId="11029"/>
    <cellStyle name="Comma 4 6 2 7" xfId="2501"/>
    <cellStyle name="Comma 4 6 2 8" xfId="10462"/>
    <cellStyle name="Comma 4 6 3" xfId="1432"/>
    <cellStyle name="Comma 4 6 3 2" xfId="4852"/>
    <cellStyle name="Comma 4 6 3 2 2" xfId="11771"/>
    <cellStyle name="Comma 4 6 3 3" xfId="7124"/>
    <cellStyle name="Comma 4 6 3 3 2" xfId="12342"/>
    <cellStyle name="Comma 4 6 3 4" xfId="9396"/>
    <cellStyle name="Comma 4 6 3 4 2" xfId="12913"/>
    <cellStyle name="Comma 4 6 3 5" xfId="3243"/>
    <cellStyle name="Comma 4 6 3 5 2" xfId="11200"/>
    <cellStyle name="Comma 4 6 3 6" xfId="2669"/>
    <cellStyle name="Comma 4 6 3 7" xfId="10630"/>
    <cellStyle name="Comma 4 6 4" xfId="3717"/>
    <cellStyle name="Comma 4 6 4 2" xfId="11486"/>
    <cellStyle name="Comma 4 6 5" xfId="5989"/>
    <cellStyle name="Comma 4 6 5 2" xfId="12057"/>
    <cellStyle name="Comma 4 6 6" xfId="8261"/>
    <cellStyle name="Comma 4 6 6 2" xfId="12628"/>
    <cellStyle name="Comma 4 6 7" xfId="2958"/>
    <cellStyle name="Comma 4 6 7 2" xfId="10915"/>
    <cellStyle name="Comma 4 6 8" xfId="2389"/>
    <cellStyle name="Comma 4 6 9" xfId="10350"/>
    <cellStyle name="Comma 4 7" xfId="978"/>
    <cellStyle name="Comma 4 7 2" xfId="2113"/>
    <cellStyle name="Comma 4 7 2 2" xfId="5533"/>
    <cellStyle name="Comma 4 7 2 2 2" xfId="11942"/>
    <cellStyle name="Comma 4 7 2 3" xfId="7805"/>
    <cellStyle name="Comma 4 7 2 3 2" xfId="12513"/>
    <cellStyle name="Comma 4 7 2 4" xfId="10077"/>
    <cellStyle name="Comma 4 7 2 4 2" xfId="13084"/>
    <cellStyle name="Comma 4 7 2 5" xfId="3414"/>
    <cellStyle name="Comma 4 7 2 5 2" xfId="11371"/>
    <cellStyle name="Comma 4 7 2 6" xfId="2837"/>
    <cellStyle name="Comma 4 7 2 7" xfId="10798"/>
    <cellStyle name="Comma 4 7 3" xfId="4398"/>
    <cellStyle name="Comma 4 7 3 2" xfId="11657"/>
    <cellStyle name="Comma 4 7 4" xfId="6670"/>
    <cellStyle name="Comma 4 7 4 2" xfId="12228"/>
    <cellStyle name="Comma 4 7 5" xfId="8942"/>
    <cellStyle name="Comma 4 7 5 2" xfId="12799"/>
    <cellStyle name="Comma 4 7 6" xfId="3129"/>
    <cellStyle name="Comma 4 7 6 2" xfId="11086"/>
    <cellStyle name="Comma 4 7 7" xfId="2557"/>
    <cellStyle name="Comma 4 7 8" xfId="10518"/>
    <cellStyle name="Comma 4 8" xfId="524"/>
    <cellStyle name="Comma 4 8 2" xfId="1659"/>
    <cellStyle name="Comma 4 8 2 2" xfId="5079"/>
    <cellStyle name="Comma 4 8 2 2 2" xfId="11828"/>
    <cellStyle name="Comma 4 8 2 3" xfId="7351"/>
    <cellStyle name="Comma 4 8 2 3 2" xfId="12399"/>
    <cellStyle name="Comma 4 8 2 4" xfId="9623"/>
    <cellStyle name="Comma 4 8 2 4 2" xfId="12970"/>
    <cellStyle name="Comma 4 8 2 5" xfId="3300"/>
    <cellStyle name="Comma 4 8 2 5 2" xfId="11257"/>
    <cellStyle name="Comma 4 8 2 6" xfId="2725"/>
    <cellStyle name="Comma 4 8 2 7" xfId="10686"/>
    <cellStyle name="Comma 4 8 3" xfId="3944"/>
    <cellStyle name="Comma 4 8 3 2" xfId="11543"/>
    <cellStyle name="Comma 4 8 4" xfId="6216"/>
    <cellStyle name="Comma 4 8 4 2" xfId="12114"/>
    <cellStyle name="Comma 4 8 5" xfId="8488"/>
    <cellStyle name="Comma 4 8 5 2" xfId="12685"/>
    <cellStyle name="Comma 4 8 6" xfId="3015"/>
    <cellStyle name="Comma 4 8 6 2" xfId="10972"/>
    <cellStyle name="Comma 4 8 7" xfId="2445"/>
    <cellStyle name="Comma 4 8 8" xfId="10406"/>
    <cellStyle name="Comma 4 9" xfId="1205"/>
    <cellStyle name="Comma 4 9 2" xfId="4625"/>
    <cellStyle name="Comma 4 9 2 2" xfId="11714"/>
    <cellStyle name="Comma 4 9 3" xfId="6897"/>
    <cellStyle name="Comma 4 9 3 2" xfId="12285"/>
    <cellStyle name="Comma 4 9 4" xfId="9169"/>
    <cellStyle name="Comma 4 9 4 2" xfId="12856"/>
    <cellStyle name="Comma 4 9 5" xfId="3186"/>
    <cellStyle name="Comma 4 9 5 2" xfId="11143"/>
    <cellStyle name="Comma 4 9 6" xfId="2613"/>
    <cellStyle name="Comma 4 9 7" xfId="10574"/>
    <cellStyle name="Comma 5" xfId="59"/>
    <cellStyle name="Comma 5 10" xfId="3492"/>
    <cellStyle name="Comma 5 10 2" xfId="11430"/>
    <cellStyle name="Comma 5 11" xfId="5764"/>
    <cellStyle name="Comma 5 11 2" xfId="12001"/>
    <cellStyle name="Comma 5 12" xfId="8036"/>
    <cellStyle name="Comma 5 12 2" xfId="12572"/>
    <cellStyle name="Comma 5 13" xfId="2897"/>
    <cellStyle name="Comma 5 13 2" xfId="10857"/>
    <cellStyle name="Comma 5 14" xfId="2332"/>
    <cellStyle name="Comma 5 15" xfId="10293"/>
    <cellStyle name="Comma 5 16" xfId="13178"/>
    <cellStyle name="Comma 5 2" xfId="89"/>
    <cellStyle name="Comma 5 2 10" xfId="5792"/>
    <cellStyle name="Comma 5 2 10 2" xfId="12008"/>
    <cellStyle name="Comma 5 2 11" xfId="8064"/>
    <cellStyle name="Comma 5 2 11 2" xfId="12579"/>
    <cellStyle name="Comma 5 2 12" xfId="2906"/>
    <cellStyle name="Comma 5 2 12 2" xfId="10865"/>
    <cellStyle name="Comma 5 2 13" xfId="2340"/>
    <cellStyle name="Comma 5 2 14" xfId="10301"/>
    <cellStyle name="Comma 5 2 2" xfId="201"/>
    <cellStyle name="Comma 5 2 2 10" xfId="2368"/>
    <cellStyle name="Comma 5 2 2 11" xfId="10329"/>
    <cellStyle name="Comma 5 2 2 2" xfId="439"/>
    <cellStyle name="Comma 5 2 2 2 2" xfId="893"/>
    <cellStyle name="Comma 5 2 2 2 2 2" xfId="2028"/>
    <cellStyle name="Comma 5 2 2 2 2 2 2" xfId="5448"/>
    <cellStyle name="Comma 5 2 2 2 2 2 2 2" xfId="11921"/>
    <cellStyle name="Comma 5 2 2 2 2 2 3" xfId="7720"/>
    <cellStyle name="Comma 5 2 2 2 2 2 3 2" xfId="12492"/>
    <cellStyle name="Comma 5 2 2 2 2 2 4" xfId="9992"/>
    <cellStyle name="Comma 5 2 2 2 2 2 4 2" xfId="13063"/>
    <cellStyle name="Comma 5 2 2 2 2 2 5" xfId="3393"/>
    <cellStyle name="Comma 5 2 2 2 2 2 5 2" xfId="11350"/>
    <cellStyle name="Comma 5 2 2 2 2 2 6" xfId="2817"/>
    <cellStyle name="Comma 5 2 2 2 2 2 7" xfId="10778"/>
    <cellStyle name="Comma 5 2 2 2 2 3" xfId="4313"/>
    <cellStyle name="Comma 5 2 2 2 2 3 2" xfId="11636"/>
    <cellStyle name="Comma 5 2 2 2 2 4" xfId="6585"/>
    <cellStyle name="Comma 5 2 2 2 2 4 2" xfId="12207"/>
    <cellStyle name="Comma 5 2 2 2 2 5" xfId="8857"/>
    <cellStyle name="Comma 5 2 2 2 2 5 2" xfId="12778"/>
    <cellStyle name="Comma 5 2 2 2 2 6" xfId="3108"/>
    <cellStyle name="Comma 5 2 2 2 2 6 2" xfId="11065"/>
    <cellStyle name="Comma 5 2 2 2 2 7" xfId="2537"/>
    <cellStyle name="Comma 5 2 2 2 2 8" xfId="10498"/>
    <cellStyle name="Comma 5 2 2 2 3" xfId="1574"/>
    <cellStyle name="Comma 5 2 2 2 3 2" xfId="4994"/>
    <cellStyle name="Comma 5 2 2 2 3 2 2" xfId="11807"/>
    <cellStyle name="Comma 5 2 2 2 3 3" xfId="7266"/>
    <cellStyle name="Comma 5 2 2 2 3 3 2" xfId="12378"/>
    <cellStyle name="Comma 5 2 2 2 3 4" xfId="9538"/>
    <cellStyle name="Comma 5 2 2 2 3 4 2" xfId="12949"/>
    <cellStyle name="Comma 5 2 2 2 3 5" xfId="3279"/>
    <cellStyle name="Comma 5 2 2 2 3 5 2" xfId="11236"/>
    <cellStyle name="Comma 5 2 2 2 3 6" xfId="2705"/>
    <cellStyle name="Comma 5 2 2 2 3 7" xfId="10666"/>
    <cellStyle name="Comma 5 2 2 2 4" xfId="3859"/>
    <cellStyle name="Comma 5 2 2 2 4 2" xfId="11522"/>
    <cellStyle name="Comma 5 2 2 2 5" xfId="6131"/>
    <cellStyle name="Comma 5 2 2 2 5 2" xfId="12093"/>
    <cellStyle name="Comma 5 2 2 2 6" xfId="8403"/>
    <cellStyle name="Comma 5 2 2 2 6 2" xfId="12664"/>
    <cellStyle name="Comma 5 2 2 2 7" xfId="2994"/>
    <cellStyle name="Comma 5 2 2 2 7 2" xfId="10951"/>
    <cellStyle name="Comma 5 2 2 2 8" xfId="2425"/>
    <cellStyle name="Comma 5 2 2 2 9" xfId="10386"/>
    <cellStyle name="Comma 5 2 2 3" xfId="1120"/>
    <cellStyle name="Comma 5 2 2 3 2" xfId="2255"/>
    <cellStyle name="Comma 5 2 2 3 2 2" xfId="5675"/>
    <cellStyle name="Comma 5 2 2 3 2 2 2" xfId="11978"/>
    <cellStyle name="Comma 5 2 2 3 2 3" xfId="7947"/>
    <cellStyle name="Comma 5 2 2 3 2 3 2" xfId="12549"/>
    <cellStyle name="Comma 5 2 2 3 2 4" xfId="10219"/>
    <cellStyle name="Comma 5 2 2 3 2 4 2" xfId="13120"/>
    <cellStyle name="Comma 5 2 2 3 2 5" xfId="3450"/>
    <cellStyle name="Comma 5 2 2 3 2 5 2" xfId="11407"/>
    <cellStyle name="Comma 5 2 2 3 2 6" xfId="2873"/>
    <cellStyle name="Comma 5 2 2 3 2 7" xfId="10834"/>
    <cellStyle name="Comma 5 2 2 3 3" xfId="4540"/>
    <cellStyle name="Comma 5 2 2 3 3 2" xfId="11693"/>
    <cellStyle name="Comma 5 2 2 3 4" xfId="6812"/>
    <cellStyle name="Comma 5 2 2 3 4 2" xfId="12264"/>
    <cellStyle name="Comma 5 2 2 3 5" xfId="9084"/>
    <cellStyle name="Comma 5 2 2 3 5 2" xfId="12835"/>
    <cellStyle name="Comma 5 2 2 3 6" xfId="3165"/>
    <cellStyle name="Comma 5 2 2 3 6 2" xfId="11122"/>
    <cellStyle name="Comma 5 2 2 3 7" xfId="2593"/>
    <cellStyle name="Comma 5 2 2 3 8" xfId="10554"/>
    <cellStyle name="Comma 5 2 2 4" xfId="666"/>
    <cellStyle name="Comma 5 2 2 4 2" xfId="1801"/>
    <cellStyle name="Comma 5 2 2 4 2 2" xfId="5221"/>
    <cellStyle name="Comma 5 2 2 4 2 2 2" xfId="11864"/>
    <cellStyle name="Comma 5 2 2 4 2 3" xfId="7493"/>
    <cellStyle name="Comma 5 2 2 4 2 3 2" xfId="12435"/>
    <cellStyle name="Comma 5 2 2 4 2 4" xfId="9765"/>
    <cellStyle name="Comma 5 2 2 4 2 4 2" xfId="13006"/>
    <cellStyle name="Comma 5 2 2 4 2 5" xfId="3336"/>
    <cellStyle name="Comma 5 2 2 4 2 5 2" xfId="11293"/>
    <cellStyle name="Comma 5 2 2 4 2 6" xfId="2761"/>
    <cellStyle name="Comma 5 2 2 4 2 7" xfId="10722"/>
    <cellStyle name="Comma 5 2 2 4 3" xfId="4086"/>
    <cellStyle name="Comma 5 2 2 4 3 2" xfId="11579"/>
    <cellStyle name="Comma 5 2 2 4 4" xfId="6358"/>
    <cellStyle name="Comma 5 2 2 4 4 2" xfId="12150"/>
    <cellStyle name="Comma 5 2 2 4 5" xfId="8630"/>
    <cellStyle name="Comma 5 2 2 4 5 2" xfId="12721"/>
    <cellStyle name="Comma 5 2 2 4 6" xfId="3051"/>
    <cellStyle name="Comma 5 2 2 4 6 2" xfId="11008"/>
    <cellStyle name="Comma 5 2 2 4 7" xfId="2481"/>
    <cellStyle name="Comma 5 2 2 4 8" xfId="10442"/>
    <cellStyle name="Comma 5 2 2 5" xfId="1347"/>
    <cellStyle name="Comma 5 2 2 5 2" xfId="4767"/>
    <cellStyle name="Comma 5 2 2 5 2 2" xfId="11750"/>
    <cellStyle name="Comma 5 2 2 5 3" xfId="7039"/>
    <cellStyle name="Comma 5 2 2 5 3 2" xfId="12321"/>
    <cellStyle name="Comma 5 2 2 5 4" xfId="9311"/>
    <cellStyle name="Comma 5 2 2 5 4 2" xfId="12892"/>
    <cellStyle name="Comma 5 2 2 5 5" xfId="3222"/>
    <cellStyle name="Comma 5 2 2 5 5 2" xfId="11179"/>
    <cellStyle name="Comma 5 2 2 5 6" xfId="2649"/>
    <cellStyle name="Comma 5 2 2 5 7" xfId="10610"/>
    <cellStyle name="Comma 5 2 2 6" xfId="3632"/>
    <cellStyle name="Comma 5 2 2 6 2" xfId="11465"/>
    <cellStyle name="Comma 5 2 2 7" xfId="5904"/>
    <cellStyle name="Comma 5 2 2 7 2" xfId="12036"/>
    <cellStyle name="Comma 5 2 2 8" xfId="8176"/>
    <cellStyle name="Comma 5 2 2 8 2" xfId="12607"/>
    <cellStyle name="Comma 5 2 2 9" xfId="2934"/>
    <cellStyle name="Comma 5 2 2 9 2" xfId="10893"/>
    <cellStyle name="Comma 5 2 3" xfId="145"/>
    <cellStyle name="Comma 5 2 3 10" xfId="2354"/>
    <cellStyle name="Comma 5 2 3 11" xfId="10315"/>
    <cellStyle name="Comma 5 2 3 2" xfId="383"/>
    <cellStyle name="Comma 5 2 3 2 2" xfId="837"/>
    <cellStyle name="Comma 5 2 3 2 2 2" xfId="1972"/>
    <cellStyle name="Comma 5 2 3 2 2 2 2" xfId="5392"/>
    <cellStyle name="Comma 5 2 3 2 2 2 2 2" xfId="11907"/>
    <cellStyle name="Comma 5 2 3 2 2 2 3" xfId="7664"/>
    <cellStyle name="Comma 5 2 3 2 2 2 3 2" xfId="12478"/>
    <cellStyle name="Comma 5 2 3 2 2 2 4" xfId="9936"/>
    <cellStyle name="Comma 5 2 3 2 2 2 4 2" xfId="13049"/>
    <cellStyle name="Comma 5 2 3 2 2 2 5" xfId="3379"/>
    <cellStyle name="Comma 5 2 3 2 2 2 5 2" xfId="11336"/>
    <cellStyle name="Comma 5 2 3 2 2 2 6" xfId="2803"/>
    <cellStyle name="Comma 5 2 3 2 2 2 7" xfId="10764"/>
    <cellStyle name="Comma 5 2 3 2 2 3" xfId="4257"/>
    <cellStyle name="Comma 5 2 3 2 2 3 2" xfId="11622"/>
    <cellStyle name="Comma 5 2 3 2 2 4" xfId="6529"/>
    <cellStyle name="Comma 5 2 3 2 2 4 2" xfId="12193"/>
    <cellStyle name="Comma 5 2 3 2 2 5" xfId="8801"/>
    <cellStyle name="Comma 5 2 3 2 2 5 2" xfId="12764"/>
    <cellStyle name="Comma 5 2 3 2 2 6" xfId="3094"/>
    <cellStyle name="Comma 5 2 3 2 2 6 2" xfId="11051"/>
    <cellStyle name="Comma 5 2 3 2 2 7" xfId="2523"/>
    <cellStyle name="Comma 5 2 3 2 2 8" xfId="10484"/>
    <cellStyle name="Comma 5 2 3 2 3" xfId="1518"/>
    <cellStyle name="Comma 5 2 3 2 3 2" xfId="4938"/>
    <cellStyle name="Comma 5 2 3 2 3 2 2" xfId="11793"/>
    <cellStyle name="Comma 5 2 3 2 3 3" xfId="7210"/>
    <cellStyle name="Comma 5 2 3 2 3 3 2" xfId="12364"/>
    <cellStyle name="Comma 5 2 3 2 3 4" xfId="9482"/>
    <cellStyle name="Comma 5 2 3 2 3 4 2" xfId="12935"/>
    <cellStyle name="Comma 5 2 3 2 3 5" xfId="3265"/>
    <cellStyle name="Comma 5 2 3 2 3 5 2" xfId="11222"/>
    <cellStyle name="Comma 5 2 3 2 3 6" xfId="2691"/>
    <cellStyle name="Comma 5 2 3 2 3 7" xfId="10652"/>
    <cellStyle name="Comma 5 2 3 2 4" xfId="3803"/>
    <cellStyle name="Comma 5 2 3 2 4 2" xfId="11508"/>
    <cellStyle name="Comma 5 2 3 2 5" xfId="6075"/>
    <cellStyle name="Comma 5 2 3 2 5 2" xfId="12079"/>
    <cellStyle name="Comma 5 2 3 2 6" xfId="8347"/>
    <cellStyle name="Comma 5 2 3 2 6 2" xfId="12650"/>
    <cellStyle name="Comma 5 2 3 2 7" xfId="2980"/>
    <cellStyle name="Comma 5 2 3 2 7 2" xfId="10937"/>
    <cellStyle name="Comma 5 2 3 2 8" xfId="2411"/>
    <cellStyle name="Comma 5 2 3 2 9" xfId="10372"/>
    <cellStyle name="Comma 5 2 3 3" xfId="1064"/>
    <cellStyle name="Comma 5 2 3 3 2" xfId="2199"/>
    <cellStyle name="Comma 5 2 3 3 2 2" xfId="5619"/>
    <cellStyle name="Comma 5 2 3 3 2 2 2" xfId="11964"/>
    <cellStyle name="Comma 5 2 3 3 2 3" xfId="7891"/>
    <cellStyle name="Comma 5 2 3 3 2 3 2" xfId="12535"/>
    <cellStyle name="Comma 5 2 3 3 2 4" xfId="10163"/>
    <cellStyle name="Comma 5 2 3 3 2 4 2" xfId="13106"/>
    <cellStyle name="Comma 5 2 3 3 2 5" xfId="3436"/>
    <cellStyle name="Comma 5 2 3 3 2 5 2" xfId="11393"/>
    <cellStyle name="Comma 5 2 3 3 2 6" xfId="2859"/>
    <cellStyle name="Comma 5 2 3 3 2 7" xfId="10820"/>
    <cellStyle name="Comma 5 2 3 3 3" xfId="4484"/>
    <cellStyle name="Comma 5 2 3 3 3 2" xfId="11679"/>
    <cellStyle name="Comma 5 2 3 3 4" xfId="6756"/>
    <cellStyle name="Comma 5 2 3 3 4 2" xfId="12250"/>
    <cellStyle name="Comma 5 2 3 3 5" xfId="9028"/>
    <cellStyle name="Comma 5 2 3 3 5 2" xfId="12821"/>
    <cellStyle name="Comma 5 2 3 3 6" xfId="3151"/>
    <cellStyle name="Comma 5 2 3 3 6 2" xfId="11108"/>
    <cellStyle name="Comma 5 2 3 3 7" xfId="2579"/>
    <cellStyle name="Comma 5 2 3 3 8" xfId="10540"/>
    <cellStyle name="Comma 5 2 3 4" xfId="610"/>
    <cellStyle name="Comma 5 2 3 4 2" xfId="1745"/>
    <cellStyle name="Comma 5 2 3 4 2 2" xfId="5165"/>
    <cellStyle name="Comma 5 2 3 4 2 2 2" xfId="11850"/>
    <cellStyle name="Comma 5 2 3 4 2 3" xfId="7437"/>
    <cellStyle name="Comma 5 2 3 4 2 3 2" xfId="12421"/>
    <cellStyle name="Comma 5 2 3 4 2 4" xfId="9709"/>
    <cellStyle name="Comma 5 2 3 4 2 4 2" xfId="12992"/>
    <cellStyle name="Comma 5 2 3 4 2 5" xfId="3322"/>
    <cellStyle name="Comma 5 2 3 4 2 5 2" xfId="11279"/>
    <cellStyle name="Comma 5 2 3 4 2 6" xfId="2747"/>
    <cellStyle name="Comma 5 2 3 4 2 7" xfId="10708"/>
    <cellStyle name="Comma 5 2 3 4 3" xfId="4030"/>
    <cellStyle name="Comma 5 2 3 4 3 2" xfId="11565"/>
    <cellStyle name="Comma 5 2 3 4 4" xfId="6302"/>
    <cellStyle name="Comma 5 2 3 4 4 2" xfId="12136"/>
    <cellStyle name="Comma 5 2 3 4 5" xfId="8574"/>
    <cellStyle name="Comma 5 2 3 4 5 2" xfId="12707"/>
    <cellStyle name="Comma 5 2 3 4 6" xfId="3037"/>
    <cellStyle name="Comma 5 2 3 4 6 2" xfId="10994"/>
    <cellStyle name="Comma 5 2 3 4 7" xfId="2467"/>
    <cellStyle name="Comma 5 2 3 4 8" xfId="10428"/>
    <cellStyle name="Comma 5 2 3 5" xfId="1291"/>
    <cellStyle name="Comma 5 2 3 5 2" xfId="4711"/>
    <cellStyle name="Comma 5 2 3 5 2 2" xfId="11736"/>
    <cellStyle name="Comma 5 2 3 5 3" xfId="6983"/>
    <cellStyle name="Comma 5 2 3 5 3 2" xfId="12307"/>
    <cellStyle name="Comma 5 2 3 5 4" xfId="9255"/>
    <cellStyle name="Comma 5 2 3 5 4 2" xfId="12878"/>
    <cellStyle name="Comma 5 2 3 5 5" xfId="3208"/>
    <cellStyle name="Comma 5 2 3 5 5 2" xfId="11165"/>
    <cellStyle name="Comma 5 2 3 5 6" xfId="2635"/>
    <cellStyle name="Comma 5 2 3 5 7" xfId="10596"/>
    <cellStyle name="Comma 5 2 3 6" xfId="3576"/>
    <cellStyle name="Comma 5 2 3 6 2" xfId="11451"/>
    <cellStyle name="Comma 5 2 3 7" xfId="5848"/>
    <cellStyle name="Comma 5 2 3 7 2" xfId="12022"/>
    <cellStyle name="Comma 5 2 3 8" xfId="8120"/>
    <cellStyle name="Comma 5 2 3 8 2" xfId="12593"/>
    <cellStyle name="Comma 5 2 3 9" xfId="2920"/>
    <cellStyle name="Comma 5 2 3 9 2" xfId="10879"/>
    <cellStyle name="Comma 5 2 4" xfId="271"/>
    <cellStyle name="Comma 5 2 4 10" xfId="2383"/>
    <cellStyle name="Comma 5 2 4 11" xfId="10344"/>
    <cellStyle name="Comma 5 2 4 2" xfId="498"/>
    <cellStyle name="Comma 5 2 4 2 2" xfId="952"/>
    <cellStyle name="Comma 5 2 4 2 2 2" xfId="2087"/>
    <cellStyle name="Comma 5 2 4 2 2 2 2" xfId="5507"/>
    <cellStyle name="Comma 5 2 4 2 2 2 2 2" xfId="11936"/>
    <cellStyle name="Comma 5 2 4 2 2 2 3" xfId="7779"/>
    <cellStyle name="Comma 5 2 4 2 2 2 3 2" xfId="12507"/>
    <cellStyle name="Comma 5 2 4 2 2 2 4" xfId="10051"/>
    <cellStyle name="Comma 5 2 4 2 2 2 4 2" xfId="13078"/>
    <cellStyle name="Comma 5 2 4 2 2 2 5" xfId="3408"/>
    <cellStyle name="Comma 5 2 4 2 2 2 5 2" xfId="11365"/>
    <cellStyle name="Comma 5 2 4 2 2 2 6" xfId="2831"/>
    <cellStyle name="Comma 5 2 4 2 2 2 7" xfId="10792"/>
    <cellStyle name="Comma 5 2 4 2 2 3" xfId="4372"/>
    <cellStyle name="Comma 5 2 4 2 2 3 2" xfId="11651"/>
    <cellStyle name="Comma 5 2 4 2 2 4" xfId="6644"/>
    <cellStyle name="Comma 5 2 4 2 2 4 2" xfId="12222"/>
    <cellStyle name="Comma 5 2 4 2 2 5" xfId="8916"/>
    <cellStyle name="Comma 5 2 4 2 2 5 2" xfId="12793"/>
    <cellStyle name="Comma 5 2 4 2 2 6" xfId="3123"/>
    <cellStyle name="Comma 5 2 4 2 2 6 2" xfId="11080"/>
    <cellStyle name="Comma 5 2 4 2 2 7" xfId="2551"/>
    <cellStyle name="Comma 5 2 4 2 2 8" xfId="10512"/>
    <cellStyle name="Comma 5 2 4 2 3" xfId="1633"/>
    <cellStyle name="Comma 5 2 4 2 3 2" xfId="5053"/>
    <cellStyle name="Comma 5 2 4 2 3 2 2" xfId="11822"/>
    <cellStyle name="Comma 5 2 4 2 3 3" xfId="7325"/>
    <cellStyle name="Comma 5 2 4 2 3 3 2" xfId="12393"/>
    <cellStyle name="Comma 5 2 4 2 3 4" xfId="9597"/>
    <cellStyle name="Comma 5 2 4 2 3 4 2" xfId="12964"/>
    <cellStyle name="Comma 5 2 4 2 3 5" xfId="3294"/>
    <cellStyle name="Comma 5 2 4 2 3 5 2" xfId="11251"/>
    <cellStyle name="Comma 5 2 4 2 3 6" xfId="2719"/>
    <cellStyle name="Comma 5 2 4 2 3 7" xfId="10680"/>
    <cellStyle name="Comma 5 2 4 2 4" xfId="3918"/>
    <cellStyle name="Comma 5 2 4 2 4 2" xfId="11537"/>
    <cellStyle name="Comma 5 2 4 2 5" xfId="6190"/>
    <cellStyle name="Comma 5 2 4 2 5 2" xfId="12108"/>
    <cellStyle name="Comma 5 2 4 2 6" xfId="8462"/>
    <cellStyle name="Comma 5 2 4 2 6 2" xfId="12679"/>
    <cellStyle name="Comma 5 2 4 2 7" xfId="3009"/>
    <cellStyle name="Comma 5 2 4 2 7 2" xfId="10966"/>
    <cellStyle name="Comma 5 2 4 2 8" xfId="2439"/>
    <cellStyle name="Comma 5 2 4 2 9" xfId="10400"/>
    <cellStyle name="Comma 5 2 4 3" xfId="1179"/>
    <cellStyle name="Comma 5 2 4 3 2" xfId="2314"/>
    <cellStyle name="Comma 5 2 4 3 2 2" xfId="5734"/>
    <cellStyle name="Comma 5 2 4 3 2 2 2" xfId="11993"/>
    <cellStyle name="Comma 5 2 4 3 2 3" xfId="8006"/>
    <cellStyle name="Comma 5 2 4 3 2 3 2" xfId="12564"/>
    <cellStyle name="Comma 5 2 4 3 2 4" xfId="10278"/>
    <cellStyle name="Comma 5 2 4 3 2 4 2" xfId="13135"/>
    <cellStyle name="Comma 5 2 4 3 2 5" xfId="3465"/>
    <cellStyle name="Comma 5 2 4 3 2 5 2" xfId="11422"/>
    <cellStyle name="Comma 5 2 4 3 2 6" xfId="2887"/>
    <cellStyle name="Comma 5 2 4 3 2 7" xfId="10848"/>
    <cellStyle name="Comma 5 2 4 3 3" xfId="4599"/>
    <cellStyle name="Comma 5 2 4 3 3 2" xfId="11708"/>
    <cellStyle name="Comma 5 2 4 3 4" xfId="6871"/>
    <cellStyle name="Comma 5 2 4 3 4 2" xfId="12279"/>
    <cellStyle name="Comma 5 2 4 3 5" xfId="9143"/>
    <cellStyle name="Comma 5 2 4 3 5 2" xfId="12850"/>
    <cellStyle name="Comma 5 2 4 3 6" xfId="3180"/>
    <cellStyle name="Comma 5 2 4 3 6 2" xfId="11137"/>
    <cellStyle name="Comma 5 2 4 3 7" xfId="2607"/>
    <cellStyle name="Comma 5 2 4 3 8" xfId="10568"/>
    <cellStyle name="Comma 5 2 4 4" xfId="725"/>
    <cellStyle name="Comma 5 2 4 4 2" xfId="1860"/>
    <cellStyle name="Comma 5 2 4 4 2 2" xfId="5280"/>
    <cellStyle name="Comma 5 2 4 4 2 2 2" xfId="11879"/>
    <cellStyle name="Comma 5 2 4 4 2 3" xfId="7552"/>
    <cellStyle name="Comma 5 2 4 4 2 3 2" xfId="12450"/>
    <cellStyle name="Comma 5 2 4 4 2 4" xfId="9824"/>
    <cellStyle name="Comma 5 2 4 4 2 4 2" xfId="13021"/>
    <cellStyle name="Comma 5 2 4 4 2 5" xfId="3351"/>
    <cellStyle name="Comma 5 2 4 4 2 5 2" xfId="11308"/>
    <cellStyle name="Comma 5 2 4 4 2 6" xfId="2775"/>
    <cellStyle name="Comma 5 2 4 4 2 7" xfId="10736"/>
    <cellStyle name="Comma 5 2 4 4 3" xfId="4145"/>
    <cellStyle name="Comma 5 2 4 4 3 2" xfId="11594"/>
    <cellStyle name="Comma 5 2 4 4 4" xfId="6417"/>
    <cellStyle name="Comma 5 2 4 4 4 2" xfId="12165"/>
    <cellStyle name="Comma 5 2 4 4 5" xfId="8689"/>
    <cellStyle name="Comma 5 2 4 4 5 2" xfId="12736"/>
    <cellStyle name="Comma 5 2 4 4 6" xfId="3066"/>
    <cellStyle name="Comma 5 2 4 4 6 2" xfId="11023"/>
    <cellStyle name="Comma 5 2 4 4 7" xfId="2495"/>
    <cellStyle name="Comma 5 2 4 4 8" xfId="10456"/>
    <cellStyle name="Comma 5 2 4 5" xfId="1406"/>
    <cellStyle name="Comma 5 2 4 5 2" xfId="4826"/>
    <cellStyle name="Comma 5 2 4 5 2 2" xfId="11765"/>
    <cellStyle name="Comma 5 2 4 5 3" xfId="7098"/>
    <cellStyle name="Comma 5 2 4 5 3 2" xfId="12336"/>
    <cellStyle name="Comma 5 2 4 5 4" xfId="9370"/>
    <cellStyle name="Comma 5 2 4 5 4 2" xfId="12907"/>
    <cellStyle name="Comma 5 2 4 5 5" xfId="3237"/>
    <cellStyle name="Comma 5 2 4 5 5 2" xfId="11194"/>
    <cellStyle name="Comma 5 2 4 5 6" xfId="2663"/>
    <cellStyle name="Comma 5 2 4 5 7" xfId="10624"/>
    <cellStyle name="Comma 5 2 4 6" xfId="3691"/>
    <cellStyle name="Comma 5 2 4 6 2" xfId="11480"/>
    <cellStyle name="Comma 5 2 4 7" xfId="5963"/>
    <cellStyle name="Comma 5 2 4 7 2" xfId="12051"/>
    <cellStyle name="Comma 5 2 4 8" xfId="8235"/>
    <cellStyle name="Comma 5 2 4 8 2" xfId="12622"/>
    <cellStyle name="Comma 5 2 4 9" xfId="2952"/>
    <cellStyle name="Comma 5 2 4 9 2" xfId="10909"/>
    <cellStyle name="Comma 5 2 5" xfId="327"/>
    <cellStyle name="Comma 5 2 5 2" xfId="781"/>
    <cellStyle name="Comma 5 2 5 2 2" xfId="1916"/>
    <cellStyle name="Comma 5 2 5 2 2 2" xfId="5336"/>
    <cellStyle name="Comma 5 2 5 2 2 2 2" xfId="11893"/>
    <cellStyle name="Comma 5 2 5 2 2 3" xfId="7608"/>
    <cellStyle name="Comma 5 2 5 2 2 3 2" xfId="12464"/>
    <cellStyle name="Comma 5 2 5 2 2 4" xfId="9880"/>
    <cellStyle name="Comma 5 2 5 2 2 4 2" xfId="13035"/>
    <cellStyle name="Comma 5 2 5 2 2 5" xfId="3365"/>
    <cellStyle name="Comma 5 2 5 2 2 5 2" xfId="11322"/>
    <cellStyle name="Comma 5 2 5 2 2 6" xfId="2789"/>
    <cellStyle name="Comma 5 2 5 2 2 7" xfId="10750"/>
    <cellStyle name="Comma 5 2 5 2 3" xfId="4201"/>
    <cellStyle name="Comma 5 2 5 2 3 2" xfId="11608"/>
    <cellStyle name="Comma 5 2 5 2 4" xfId="6473"/>
    <cellStyle name="Comma 5 2 5 2 4 2" xfId="12179"/>
    <cellStyle name="Comma 5 2 5 2 5" xfId="8745"/>
    <cellStyle name="Comma 5 2 5 2 5 2" xfId="12750"/>
    <cellStyle name="Comma 5 2 5 2 6" xfId="3080"/>
    <cellStyle name="Comma 5 2 5 2 6 2" xfId="11037"/>
    <cellStyle name="Comma 5 2 5 2 7" xfId="2509"/>
    <cellStyle name="Comma 5 2 5 2 8" xfId="10470"/>
    <cellStyle name="Comma 5 2 5 3" xfId="1462"/>
    <cellStyle name="Comma 5 2 5 3 2" xfId="4882"/>
    <cellStyle name="Comma 5 2 5 3 2 2" xfId="11779"/>
    <cellStyle name="Comma 5 2 5 3 3" xfId="7154"/>
    <cellStyle name="Comma 5 2 5 3 3 2" xfId="12350"/>
    <cellStyle name="Comma 5 2 5 3 4" xfId="9426"/>
    <cellStyle name="Comma 5 2 5 3 4 2" xfId="12921"/>
    <cellStyle name="Comma 5 2 5 3 5" xfId="3251"/>
    <cellStyle name="Comma 5 2 5 3 5 2" xfId="11208"/>
    <cellStyle name="Comma 5 2 5 3 6" xfId="2677"/>
    <cellStyle name="Comma 5 2 5 3 7" xfId="10638"/>
    <cellStyle name="Comma 5 2 5 4" xfId="3747"/>
    <cellStyle name="Comma 5 2 5 4 2" xfId="11494"/>
    <cellStyle name="Comma 5 2 5 5" xfId="6019"/>
    <cellStyle name="Comma 5 2 5 5 2" xfId="12065"/>
    <cellStyle name="Comma 5 2 5 6" xfId="8291"/>
    <cellStyle name="Comma 5 2 5 6 2" xfId="12636"/>
    <cellStyle name="Comma 5 2 5 7" xfId="2966"/>
    <cellStyle name="Comma 5 2 5 7 2" xfId="10923"/>
    <cellStyle name="Comma 5 2 5 8" xfId="2397"/>
    <cellStyle name="Comma 5 2 5 9" xfId="10358"/>
    <cellStyle name="Comma 5 2 6" xfId="1008"/>
    <cellStyle name="Comma 5 2 6 2" xfId="2143"/>
    <cellStyle name="Comma 5 2 6 2 2" xfId="5563"/>
    <cellStyle name="Comma 5 2 6 2 2 2" xfId="11950"/>
    <cellStyle name="Comma 5 2 6 2 3" xfId="7835"/>
    <cellStyle name="Comma 5 2 6 2 3 2" xfId="12521"/>
    <cellStyle name="Comma 5 2 6 2 4" xfId="10107"/>
    <cellStyle name="Comma 5 2 6 2 4 2" xfId="13092"/>
    <cellStyle name="Comma 5 2 6 2 5" xfId="3422"/>
    <cellStyle name="Comma 5 2 6 2 5 2" xfId="11379"/>
    <cellStyle name="Comma 5 2 6 2 6" xfId="2845"/>
    <cellStyle name="Comma 5 2 6 2 7" xfId="10806"/>
    <cellStyle name="Comma 5 2 6 3" xfId="4428"/>
    <cellStyle name="Comma 5 2 6 3 2" xfId="11665"/>
    <cellStyle name="Comma 5 2 6 4" xfId="6700"/>
    <cellStyle name="Comma 5 2 6 4 2" xfId="12236"/>
    <cellStyle name="Comma 5 2 6 5" xfId="8972"/>
    <cellStyle name="Comma 5 2 6 5 2" xfId="12807"/>
    <cellStyle name="Comma 5 2 6 6" xfId="3137"/>
    <cellStyle name="Comma 5 2 6 6 2" xfId="11094"/>
    <cellStyle name="Comma 5 2 6 7" xfId="2565"/>
    <cellStyle name="Comma 5 2 6 8" xfId="10526"/>
    <cellStyle name="Comma 5 2 7" xfId="554"/>
    <cellStyle name="Comma 5 2 7 2" xfId="1689"/>
    <cellStyle name="Comma 5 2 7 2 2" xfId="5109"/>
    <cellStyle name="Comma 5 2 7 2 2 2" xfId="11836"/>
    <cellStyle name="Comma 5 2 7 2 3" xfId="7381"/>
    <cellStyle name="Comma 5 2 7 2 3 2" xfId="12407"/>
    <cellStyle name="Comma 5 2 7 2 4" xfId="9653"/>
    <cellStyle name="Comma 5 2 7 2 4 2" xfId="12978"/>
    <cellStyle name="Comma 5 2 7 2 5" xfId="3308"/>
    <cellStyle name="Comma 5 2 7 2 5 2" xfId="11265"/>
    <cellStyle name="Comma 5 2 7 2 6" xfId="2733"/>
    <cellStyle name="Comma 5 2 7 2 7" xfId="10694"/>
    <cellStyle name="Comma 5 2 7 3" xfId="3974"/>
    <cellStyle name="Comma 5 2 7 3 2" xfId="11551"/>
    <cellStyle name="Comma 5 2 7 4" xfId="6246"/>
    <cellStyle name="Comma 5 2 7 4 2" xfId="12122"/>
    <cellStyle name="Comma 5 2 7 5" xfId="8518"/>
    <cellStyle name="Comma 5 2 7 5 2" xfId="12693"/>
    <cellStyle name="Comma 5 2 7 6" xfId="3023"/>
    <cellStyle name="Comma 5 2 7 6 2" xfId="10980"/>
    <cellStyle name="Comma 5 2 7 7" xfId="2453"/>
    <cellStyle name="Comma 5 2 7 8" xfId="10414"/>
    <cellStyle name="Comma 5 2 8" xfId="1235"/>
    <cellStyle name="Comma 5 2 8 2" xfId="4655"/>
    <cellStyle name="Comma 5 2 8 2 2" xfId="11722"/>
    <cellStyle name="Comma 5 2 8 3" xfId="6927"/>
    <cellStyle name="Comma 5 2 8 3 2" xfId="12293"/>
    <cellStyle name="Comma 5 2 8 4" xfId="9199"/>
    <cellStyle name="Comma 5 2 8 4 2" xfId="12864"/>
    <cellStyle name="Comma 5 2 8 5" xfId="3194"/>
    <cellStyle name="Comma 5 2 8 5 2" xfId="11151"/>
    <cellStyle name="Comma 5 2 8 6" xfId="2621"/>
    <cellStyle name="Comma 5 2 8 7" xfId="10582"/>
    <cellStyle name="Comma 5 2 9" xfId="3520"/>
    <cellStyle name="Comma 5 2 9 2" xfId="11437"/>
    <cellStyle name="Comma 5 3" xfId="173"/>
    <cellStyle name="Comma 5 3 10" xfId="2361"/>
    <cellStyle name="Comma 5 3 11" xfId="10322"/>
    <cellStyle name="Comma 5 3 2" xfId="411"/>
    <cellStyle name="Comma 5 3 2 2" xfId="865"/>
    <cellStyle name="Comma 5 3 2 2 2" xfId="2000"/>
    <cellStyle name="Comma 5 3 2 2 2 2" xfId="5420"/>
    <cellStyle name="Comma 5 3 2 2 2 2 2" xfId="11914"/>
    <cellStyle name="Comma 5 3 2 2 2 3" xfId="7692"/>
    <cellStyle name="Comma 5 3 2 2 2 3 2" xfId="12485"/>
    <cellStyle name="Comma 5 3 2 2 2 4" xfId="9964"/>
    <cellStyle name="Comma 5 3 2 2 2 4 2" xfId="13056"/>
    <cellStyle name="Comma 5 3 2 2 2 5" xfId="3386"/>
    <cellStyle name="Comma 5 3 2 2 2 5 2" xfId="11343"/>
    <cellStyle name="Comma 5 3 2 2 2 6" xfId="2810"/>
    <cellStyle name="Comma 5 3 2 2 2 7" xfId="10771"/>
    <cellStyle name="Comma 5 3 2 2 3" xfId="4285"/>
    <cellStyle name="Comma 5 3 2 2 3 2" xfId="11629"/>
    <cellStyle name="Comma 5 3 2 2 4" xfId="6557"/>
    <cellStyle name="Comma 5 3 2 2 4 2" xfId="12200"/>
    <cellStyle name="Comma 5 3 2 2 5" xfId="8829"/>
    <cellStyle name="Comma 5 3 2 2 5 2" xfId="12771"/>
    <cellStyle name="Comma 5 3 2 2 6" xfId="3101"/>
    <cellStyle name="Comma 5 3 2 2 6 2" xfId="11058"/>
    <cellStyle name="Comma 5 3 2 2 7" xfId="2530"/>
    <cellStyle name="Comma 5 3 2 2 8" xfId="10491"/>
    <cellStyle name="Comma 5 3 2 3" xfId="1546"/>
    <cellStyle name="Comma 5 3 2 3 2" xfId="4966"/>
    <cellStyle name="Comma 5 3 2 3 2 2" xfId="11800"/>
    <cellStyle name="Comma 5 3 2 3 3" xfId="7238"/>
    <cellStyle name="Comma 5 3 2 3 3 2" xfId="12371"/>
    <cellStyle name="Comma 5 3 2 3 4" xfId="9510"/>
    <cellStyle name="Comma 5 3 2 3 4 2" xfId="12942"/>
    <cellStyle name="Comma 5 3 2 3 5" xfId="3272"/>
    <cellStyle name="Comma 5 3 2 3 5 2" xfId="11229"/>
    <cellStyle name="Comma 5 3 2 3 6" xfId="2698"/>
    <cellStyle name="Comma 5 3 2 3 7" xfId="10659"/>
    <cellStyle name="Comma 5 3 2 4" xfId="3831"/>
    <cellStyle name="Comma 5 3 2 4 2" xfId="11515"/>
    <cellStyle name="Comma 5 3 2 5" xfId="6103"/>
    <cellStyle name="Comma 5 3 2 5 2" xfId="12086"/>
    <cellStyle name="Comma 5 3 2 6" xfId="8375"/>
    <cellStyle name="Comma 5 3 2 6 2" xfId="12657"/>
    <cellStyle name="Comma 5 3 2 7" xfId="2987"/>
    <cellStyle name="Comma 5 3 2 7 2" xfId="10944"/>
    <cellStyle name="Comma 5 3 2 8" xfId="2418"/>
    <cellStyle name="Comma 5 3 2 9" xfId="10379"/>
    <cellStyle name="Comma 5 3 3" xfId="1092"/>
    <cellStyle name="Comma 5 3 3 2" xfId="2227"/>
    <cellStyle name="Comma 5 3 3 2 2" xfId="5647"/>
    <cellStyle name="Comma 5 3 3 2 2 2" xfId="11971"/>
    <cellStyle name="Comma 5 3 3 2 3" xfId="7919"/>
    <cellStyle name="Comma 5 3 3 2 3 2" xfId="12542"/>
    <cellStyle name="Comma 5 3 3 2 4" xfId="10191"/>
    <cellStyle name="Comma 5 3 3 2 4 2" xfId="13113"/>
    <cellStyle name="Comma 5 3 3 2 5" xfId="3443"/>
    <cellStyle name="Comma 5 3 3 2 5 2" xfId="11400"/>
    <cellStyle name="Comma 5 3 3 2 6" xfId="2866"/>
    <cellStyle name="Comma 5 3 3 2 7" xfId="10827"/>
    <cellStyle name="Comma 5 3 3 3" xfId="4512"/>
    <cellStyle name="Comma 5 3 3 3 2" xfId="11686"/>
    <cellStyle name="Comma 5 3 3 4" xfId="6784"/>
    <cellStyle name="Comma 5 3 3 4 2" xfId="12257"/>
    <cellStyle name="Comma 5 3 3 5" xfId="9056"/>
    <cellStyle name="Comma 5 3 3 5 2" xfId="12828"/>
    <cellStyle name="Comma 5 3 3 6" xfId="3158"/>
    <cellStyle name="Comma 5 3 3 6 2" xfId="11115"/>
    <cellStyle name="Comma 5 3 3 7" xfId="2586"/>
    <cellStyle name="Comma 5 3 3 8" xfId="10547"/>
    <cellStyle name="Comma 5 3 4" xfId="638"/>
    <cellStyle name="Comma 5 3 4 2" xfId="1773"/>
    <cellStyle name="Comma 5 3 4 2 2" xfId="5193"/>
    <cellStyle name="Comma 5 3 4 2 2 2" xfId="11857"/>
    <cellStyle name="Comma 5 3 4 2 3" xfId="7465"/>
    <cellStyle name="Comma 5 3 4 2 3 2" xfId="12428"/>
    <cellStyle name="Comma 5 3 4 2 4" xfId="9737"/>
    <cellStyle name="Comma 5 3 4 2 4 2" xfId="12999"/>
    <cellStyle name="Comma 5 3 4 2 5" xfId="3329"/>
    <cellStyle name="Comma 5 3 4 2 5 2" xfId="11286"/>
    <cellStyle name="Comma 5 3 4 2 6" xfId="2754"/>
    <cellStyle name="Comma 5 3 4 2 7" xfId="10715"/>
    <cellStyle name="Comma 5 3 4 3" xfId="4058"/>
    <cellStyle name="Comma 5 3 4 3 2" xfId="11572"/>
    <cellStyle name="Comma 5 3 4 4" xfId="6330"/>
    <cellStyle name="Comma 5 3 4 4 2" xfId="12143"/>
    <cellStyle name="Comma 5 3 4 5" xfId="8602"/>
    <cellStyle name="Comma 5 3 4 5 2" xfId="12714"/>
    <cellStyle name="Comma 5 3 4 6" xfId="3044"/>
    <cellStyle name="Comma 5 3 4 6 2" xfId="11001"/>
    <cellStyle name="Comma 5 3 4 7" xfId="2474"/>
    <cellStyle name="Comma 5 3 4 8" xfId="10435"/>
    <cellStyle name="Comma 5 3 5" xfId="1319"/>
    <cellStyle name="Comma 5 3 5 2" xfId="4739"/>
    <cellStyle name="Comma 5 3 5 2 2" xfId="11743"/>
    <cellStyle name="Comma 5 3 5 3" xfId="7011"/>
    <cellStyle name="Comma 5 3 5 3 2" xfId="12314"/>
    <cellStyle name="Comma 5 3 5 4" xfId="9283"/>
    <cellStyle name="Comma 5 3 5 4 2" xfId="12885"/>
    <cellStyle name="Comma 5 3 5 5" xfId="3215"/>
    <cellStyle name="Comma 5 3 5 5 2" xfId="11172"/>
    <cellStyle name="Comma 5 3 5 6" xfId="2642"/>
    <cellStyle name="Comma 5 3 5 7" xfId="10603"/>
    <cellStyle name="Comma 5 3 6" xfId="3604"/>
    <cellStyle name="Comma 5 3 6 2" xfId="11458"/>
    <cellStyle name="Comma 5 3 7" xfId="5876"/>
    <cellStyle name="Comma 5 3 7 2" xfId="12029"/>
    <cellStyle name="Comma 5 3 8" xfId="8148"/>
    <cellStyle name="Comma 5 3 8 2" xfId="12600"/>
    <cellStyle name="Comma 5 3 9" xfId="2927"/>
    <cellStyle name="Comma 5 3 9 2" xfId="10886"/>
    <cellStyle name="Comma 5 4" xfId="117"/>
    <cellStyle name="Comma 5 4 10" xfId="2347"/>
    <cellStyle name="Comma 5 4 11" xfId="10308"/>
    <cellStyle name="Comma 5 4 2" xfId="355"/>
    <cellStyle name="Comma 5 4 2 2" xfId="809"/>
    <cellStyle name="Comma 5 4 2 2 2" xfId="1944"/>
    <cellStyle name="Comma 5 4 2 2 2 2" xfId="5364"/>
    <cellStyle name="Comma 5 4 2 2 2 2 2" xfId="11900"/>
    <cellStyle name="Comma 5 4 2 2 2 3" xfId="7636"/>
    <cellStyle name="Comma 5 4 2 2 2 3 2" xfId="12471"/>
    <cellStyle name="Comma 5 4 2 2 2 4" xfId="9908"/>
    <cellStyle name="Comma 5 4 2 2 2 4 2" xfId="13042"/>
    <cellStyle name="Comma 5 4 2 2 2 5" xfId="3372"/>
    <cellStyle name="Comma 5 4 2 2 2 5 2" xfId="11329"/>
    <cellStyle name="Comma 5 4 2 2 2 6" xfId="2796"/>
    <cellStyle name="Comma 5 4 2 2 2 7" xfId="10757"/>
    <cellStyle name="Comma 5 4 2 2 3" xfId="4229"/>
    <cellStyle name="Comma 5 4 2 2 3 2" xfId="11615"/>
    <cellStyle name="Comma 5 4 2 2 4" xfId="6501"/>
    <cellStyle name="Comma 5 4 2 2 4 2" xfId="12186"/>
    <cellStyle name="Comma 5 4 2 2 5" xfId="8773"/>
    <cellStyle name="Comma 5 4 2 2 5 2" xfId="12757"/>
    <cellStyle name="Comma 5 4 2 2 6" xfId="3087"/>
    <cellStyle name="Comma 5 4 2 2 6 2" xfId="11044"/>
    <cellStyle name="Comma 5 4 2 2 7" xfId="2516"/>
    <cellStyle name="Comma 5 4 2 2 8" xfId="10477"/>
    <cellStyle name="Comma 5 4 2 3" xfId="1490"/>
    <cellStyle name="Comma 5 4 2 3 2" xfId="4910"/>
    <cellStyle name="Comma 5 4 2 3 2 2" xfId="11786"/>
    <cellStyle name="Comma 5 4 2 3 3" xfId="7182"/>
    <cellStyle name="Comma 5 4 2 3 3 2" xfId="12357"/>
    <cellStyle name="Comma 5 4 2 3 4" xfId="9454"/>
    <cellStyle name="Comma 5 4 2 3 4 2" xfId="12928"/>
    <cellStyle name="Comma 5 4 2 3 5" xfId="3258"/>
    <cellStyle name="Comma 5 4 2 3 5 2" xfId="11215"/>
    <cellStyle name="Comma 5 4 2 3 6" xfId="2684"/>
    <cellStyle name="Comma 5 4 2 3 7" xfId="10645"/>
    <cellStyle name="Comma 5 4 2 4" xfId="3775"/>
    <cellStyle name="Comma 5 4 2 4 2" xfId="11501"/>
    <cellStyle name="Comma 5 4 2 5" xfId="6047"/>
    <cellStyle name="Comma 5 4 2 5 2" xfId="12072"/>
    <cellStyle name="Comma 5 4 2 6" xfId="8319"/>
    <cellStyle name="Comma 5 4 2 6 2" xfId="12643"/>
    <cellStyle name="Comma 5 4 2 7" xfId="2973"/>
    <cellStyle name="Comma 5 4 2 7 2" xfId="10930"/>
    <cellStyle name="Comma 5 4 2 8" xfId="2404"/>
    <cellStyle name="Comma 5 4 2 9" xfId="10365"/>
    <cellStyle name="Comma 5 4 3" xfId="1036"/>
    <cellStyle name="Comma 5 4 3 2" xfId="2171"/>
    <cellStyle name="Comma 5 4 3 2 2" xfId="5591"/>
    <cellStyle name="Comma 5 4 3 2 2 2" xfId="11957"/>
    <cellStyle name="Comma 5 4 3 2 3" xfId="7863"/>
    <cellStyle name="Comma 5 4 3 2 3 2" xfId="12528"/>
    <cellStyle name="Comma 5 4 3 2 4" xfId="10135"/>
    <cellStyle name="Comma 5 4 3 2 4 2" xfId="13099"/>
    <cellStyle name="Comma 5 4 3 2 5" xfId="3429"/>
    <cellStyle name="Comma 5 4 3 2 5 2" xfId="11386"/>
    <cellStyle name="Comma 5 4 3 2 6" xfId="2852"/>
    <cellStyle name="Comma 5 4 3 2 7" xfId="10813"/>
    <cellStyle name="Comma 5 4 3 3" xfId="4456"/>
    <cellStyle name="Comma 5 4 3 3 2" xfId="11672"/>
    <cellStyle name="Comma 5 4 3 4" xfId="6728"/>
    <cellStyle name="Comma 5 4 3 4 2" xfId="12243"/>
    <cellStyle name="Comma 5 4 3 5" xfId="9000"/>
    <cellStyle name="Comma 5 4 3 5 2" xfId="12814"/>
    <cellStyle name="Comma 5 4 3 6" xfId="3144"/>
    <cellStyle name="Comma 5 4 3 6 2" xfId="11101"/>
    <cellStyle name="Comma 5 4 3 7" xfId="2572"/>
    <cellStyle name="Comma 5 4 3 8" xfId="10533"/>
    <cellStyle name="Comma 5 4 4" xfId="582"/>
    <cellStyle name="Comma 5 4 4 2" xfId="1717"/>
    <cellStyle name="Comma 5 4 4 2 2" xfId="5137"/>
    <cellStyle name="Comma 5 4 4 2 2 2" xfId="11843"/>
    <cellStyle name="Comma 5 4 4 2 3" xfId="7409"/>
    <cellStyle name="Comma 5 4 4 2 3 2" xfId="12414"/>
    <cellStyle name="Comma 5 4 4 2 4" xfId="9681"/>
    <cellStyle name="Comma 5 4 4 2 4 2" xfId="12985"/>
    <cellStyle name="Comma 5 4 4 2 5" xfId="3315"/>
    <cellStyle name="Comma 5 4 4 2 5 2" xfId="11272"/>
    <cellStyle name="Comma 5 4 4 2 6" xfId="2740"/>
    <cellStyle name="Comma 5 4 4 2 7" xfId="10701"/>
    <cellStyle name="Comma 5 4 4 3" xfId="4002"/>
    <cellStyle name="Comma 5 4 4 3 2" xfId="11558"/>
    <cellStyle name="Comma 5 4 4 4" xfId="6274"/>
    <cellStyle name="Comma 5 4 4 4 2" xfId="12129"/>
    <cellStyle name="Comma 5 4 4 5" xfId="8546"/>
    <cellStyle name="Comma 5 4 4 5 2" xfId="12700"/>
    <cellStyle name="Comma 5 4 4 6" xfId="3030"/>
    <cellStyle name="Comma 5 4 4 6 2" xfId="10987"/>
    <cellStyle name="Comma 5 4 4 7" xfId="2460"/>
    <cellStyle name="Comma 5 4 4 8" xfId="10421"/>
    <cellStyle name="Comma 5 4 5" xfId="1263"/>
    <cellStyle name="Comma 5 4 5 2" xfId="4683"/>
    <cellStyle name="Comma 5 4 5 2 2" xfId="11729"/>
    <cellStyle name="Comma 5 4 5 3" xfId="6955"/>
    <cellStyle name="Comma 5 4 5 3 2" xfId="12300"/>
    <cellStyle name="Comma 5 4 5 4" xfId="9227"/>
    <cellStyle name="Comma 5 4 5 4 2" xfId="12871"/>
    <cellStyle name="Comma 5 4 5 5" xfId="3201"/>
    <cellStyle name="Comma 5 4 5 5 2" xfId="11158"/>
    <cellStyle name="Comma 5 4 5 6" xfId="2628"/>
    <cellStyle name="Comma 5 4 5 7" xfId="10589"/>
    <cellStyle name="Comma 5 4 6" xfId="3548"/>
    <cellStyle name="Comma 5 4 6 2" xfId="11444"/>
    <cellStyle name="Comma 5 4 7" xfId="5820"/>
    <cellStyle name="Comma 5 4 7 2" xfId="12015"/>
    <cellStyle name="Comma 5 4 8" xfId="8092"/>
    <cellStyle name="Comma 5 4 8 2" xfId="12586"/>
    <cellStyle name="Comma 5 4 9" xfId="2913"/>
    <cellStyle name="Comma 5 4 9 2" xfId="10872"/>
    <cellStyle name="Comma 5 5" xfId="243"/>
    <cellStyle name="Comma 5 5 10" xfId="2376"/>
    <cellStyle name="Comma 5 5 11" xfId="10337"/>
    <cellStyle name="Comma 5 5 2" xfId="470"/>
    <cellStyle name="Comma 5 5 2 2" xfId="924"/>
    <cellStyle name="Comma 5 5 2 2 2" xfId="2059"/>
    <cellStyle name="Comma 5 5 2 2 2 2" xfId="5479"/>
    <cellStyle name="Comma 5 5 2 2 2 2 2" xfId="11929"/>
    <cellStyle name="Comma 5 5 2 2 2 3" xfId="7751"/>
    <cellStyle name="Comma 5 5 2 2 2 3 2" xfId="12500"/>
    <cellStyle name="Comma 5 5 2 2 2 4" xfId="10023"/>
    <cellStyle name="Comma 5 5 2 2 2 4 2" xfId="13071"/>
    <cellStyle name="Comma 5 5 2 2 2 5" xfId="3401"/>
    <cellStyle name="Comma 5 5 2 2 2 5 2" xfId="11358"/>
    <cellStyle name="Comma 5 5 2 2 2 6" xfId="2824"/>
    <cellStyle name="Comma 5 5 2 2 2 7" xfId="10785"/>
    <cellStyle name="Comma 5 5 2 2 3" xfId="4344"/>
    <cellStyle name="Comma 5 5 2 2 3 2" xfId="11644"/>
    <cellStyle name="Comma 5 5 2 2 4" xfId="6616"/>
    <cellStyle name="Comma 5 5 2 2 4 2" xfId="12215"/>
    <cellStyle name="Comma 5 5 2 2 5" xfId="8888"/>
    <cellStyle name="Comma 5 5 2 2 5 2" xfId="12786"/>
    <cellStyle name="Comma 5 5 2 2 6" xfId="3116"/>
    <cellStyle name="Comma 5 5 2 2 6 2" xfId="11073"/>
    <cellStyle name="Comma 5 5 2 2 7" xfId="2544"/>
    <cellStyle name="Comma 5 5 2 2 8" xfId="10505"/>
    <cellStyle name="Comma 5 5 2 3" xfId="1605"/>
    <cellStyle name="Comma 5 5 2 3 2" xfId="5025"/>
    <cellStyle name="Comma 5 5 2 3 2 2" xfId="11815"/>
    <cellStyle name="Comma 5 5 2 3 3" xfId="7297"/>
    <cellStyle name="Comma 5 5 2 3 3 2" xfId="12386"/>
    <cellStyle name="Comma 5 5 2 3 4" xfId="9569"/>
    <cellStyle name="Comma 5 5 2 3 4 2" xfId="12957"/>
    <cellStyle name="Comma 5 5 2 3 5" xfId="3287"/>
    <cellStyle name="Comma 5 5 2 3 5 2" xfId="11244"/>
    <cellStyle name="Comma 5 5 2 3 6" xfId="2712"/>
    <cellStyle name="Comma 5 5 2 3 7" xfId="10673"/>
    <cellStyle name="Comma 5 5 2 4" xfId="3890"/>
    <cellStyle name="Comma 5 5 2 4 2" xfId="11530"/>
    <cellStyle name="Comma 5 5 2 5" xfId="6162"/>
    <cellStyle name="Comma 5 5 2 5 2" xfId="12101"/>
    <cellStyle name="Comma 5 5 2 6" xfId="8434"/>
    <cellStyle name="Comma 5 5 2 6 2" xfId="12672"/>
    <cellStyle name="Comma 5 5 2 7" xfId="3002"/>
    <cellStyle name="Comma 5 5 2 7 2" xfId="10959"/>
    <cellStyle name="Comma 5 5 2 8" xfId="2432"/>
    <cellStyle name="Comma 5 5 2 9" xfId="10393"/>
    <cellStyle name="Comma 5 5 3" xfId="1151"/>
    <cellStyle name="Comma 5 5 3 2" xfId="2286"/>
    <cellStyle name="Comma 5 5 3 2 2" xfId="5706"/>
    <cellStyle name="Comma 5 5 3 2 2 2" xfId="11986"/>
    <cellStyle name="Comma 5 5 3 2 3" xfId="7978"/>
    <cellStyle name="Comma 5 5 3 2 3 2" xfId="12557"/>
    <cellStyle name="Comma 5 5 3 2 4" xfId="10250"/>
    <cellStyle name="Comma 5 5 3 2 4 2" xfId="13128"/>
    <cellStyle name="Comma 5 5 3 2 5" xfId="3458"/>
    <cellStyle name="Comma 5 5 3 2 5 2" xfId="11415"/>
    <cellStyle name="Comma 5 5 3 2 6" xfId="2880"/>
    <cellStyle name="Comma 5 5 3 2 7" xfId="10841"/>
    <cellStyle name="Comma 5 5 3 3" xfId="4571"/>
    <cellStyle name="Comma 5 5 3 3 2" xfId="11701"/>
    <cellStyle name="Comma 5 5 3 4" xfId="6843"/>
    <cellStyle name="Comma 5 5 3 4 2" xfId="12272"/>
    <cellStyle name="Comma 5 5 3 5" xfId="9115"/>
    <cellStyle name="Comma 5 5 3 5 2" xfId="12843"/>
    <cellStyle name="Comma 5 5 3 6" xfId="3173"/>
    <cellStyle name="Comma 5 5 3 6 2" xfId="11130"/>
    <cellStyle name="Comma 5 5 3 7" xfId="2600"/>
    <cellStyle name="Comma 5 5 3 8" xfId="10561"/>
    <cellStyle name="Comma 5 5 4" xfId="697"/>
    <cellStyle name="Comma 5 5 4 2" xfId="1832"/>
    <cellStyle name="Comma 5 5 4 2 2" xfId="5252"/>
    <cellStyle name="Comma 5 5 4 2 2 2" xfId="11872"/>
    <cellStyle name="Comma 5 5 4 2 3" xfId="7524"/>
    <cellStyle name="Comma 5 5 4 2 3 2" xfId="12443"/>
    <cellStyle name="Comma 5 5 4 2 4" xfId="9796"/>
    <cellStyle name="Comma 5 5 4 2 4 2" xfId="13014"/>
    <cellStyle name="Comma 5 5 4 2 5" xfId="3344"/>
    <cellStyle name="Comma 5 5 4 2 5 2" xfId="11301"/>
    <cellStyle name="Comma 5 5 4 2 6" xfId="2768"/>
    <cellStyle name="Comma 5 5 4 2 7" xfId="10729"/>
    <cellStyle name="Comma 5 5 4 3" xfId="4117"/>
    <cellStyle name="Comma 5 5 4 3 2" xfId="11587"/>
    <cellStyle name="Comma 5 5 4 4" xfId="6389"/>
    <cellStyle name="Comma 5 5 4 4 2" xfId="12158"/>
    <cellStyle name="Comma 5 5 4 5" xfId="8661"/>
    <cellStyle name="Comma 5 5 4 5 2" xfId="12729"/>
    <cellStyle name="Comma 5 5 4 6" xfId="3059"/>
    <cellStyle name="Comma 5 5 4 6 2" xfId="11016"/>
    <cellStyle name="Comma 5 5 4 7" xfId="2488"/>
    <cellStyle name="Comma 5 5 4 8" xfId="10449"/>
    <cellStyle name="Comma 5 5 5" xfId="1378"/>
    <cellStyle name="Comma 5 5 5 2" xfId="4798"/>
    <cellStyle name="Comma 5 5 5 2 2" xfId="11758"/>
    <cellStyle name="Comma 5 5 5 3" xfId="7070"/>
    <cellStyle name="Comma 5 5 5 3 2" xfId="12329"/>
    <cellStyle name="Comma 5 5 5 4" xfId="9342"/>
    <cellStyle name="Comma 5 5 5 4 2" xfId="12900"/>
    <cellStyle name="Comma 5 5 5 5" xfId="3230"/>
    <cellStyle name="Comma 5 5 5 5 2" xfId="11187"/>
    <cellStyle name="Comma 5 5 5 6" xfId="2656"/>
    <cellStyle name="Comma 5 5 5 7" xfId="10617"/>
    <cellStyle name="Comma 5 5 6" xfId="3663"/>
    <cellStyle name="Comma 5 5 6 2" xfId="11473"/>
    <cellStyle name="Comma 5 5 7" xfId="5935"/>
    <cellStyle name="Comma 5 5 7 2" xfId="12044"/>
    <cellStyle name="Comma 5 5 8" xfId="8207"/>
    <cellStyle name="Comma 5 5 8 2" xfId="12615"/>
    <cellStyle name="Comma 5 5 9" xfId="2945"/>
    <cellStyle name="Comma 5 5 9 2" xfId="10902"/>
    <cellStyle name="Comma 5 6" xfId="299"/>
    <cellStyle name="Comma 5 6 2" xfId="753"/>
    <cellStyle name="Comma 5 6 2 2" xfId="1888"/>
    <cellStyle name="Comma 5 6 2 2 2" xfId="5308"/>
    <cellStyle name="Comma 5 6 2 2 2 2" xfId="11886"/>
    <cellStyle name="Comma 5 6 2 2 3" xfId="7580"/>
    <cellStyle name="Comma 5 6 2 2 3 2" xfId="12457"/>
    <cellStyle name="Comma 5 6 2 2 4" xfId="9852"/>
    <cellStyle name="Comma 5 6 2 2 4 2" xfId="13028"/>
    <cellStyle name="Comma 5 6 2 2 5" xfId="3358"/>
    <cellStyle name="Comma 5 6 2 2 5 2" xfId="11315"/>
    <cellStyle name="Comma 5 6 2 2 6" xfId="2782"/>
    <cellStyle name="Comma 5 6 2 2 7" xfId="10743"/>
    <cellStyle name="Comma 5 6 2 3" xfId="4173"/>
    <cellStyle name="Comma 5 6 2 3 2" xfId="11601"/>
    <cellStyle name="Comma 5 6 2 4" xfId="6445"/>
    <cellStyle name="Comma 5 6 2 4 2" xfId="12172"/>
    <cellStyle name="Comma 5 6 2 5" xfId="8717"/>
    <cellStyle name="Comma 5 6 2 5 2" xfId="12743"/>
    <cellStyle name="Comma 5 6 2 6" xfId="3073"/>
    <cellStyle name="Comma 5 6 2 6 2" xfId="11030"/>
    <cellStyle name="Comma 5 6 2 7" xfId="2502"/>
    <cellStyle name="Comma 5 6 2 8" xfId="10463"/>
    <cellStyle name="Comma 5 6 3" xfId="1434"/>
    <cellStyle name="Comma 5 6 3 2" xfId="4854"/>
    <cellStyle name="Comma 5 6 3 2 2" xfId="11772"/>
    <cellStyle name="Comma 5 6 3 3" xfId="7126"/>
    <cellStyle name="Comma 5 6 3 3 2" xfId="12343"/>
    <cellStyle name="Comma 5 6 3 4" xfId="9398"/>
    <cellStyle name="Comma 5 6 3 4 2" xfId="12914"/>
    <cellStyle name="Comma 5 6 3 5" xfId="3244"/>
    <cellStyle name="Comma 5 6 3 5 2" xfId="11201"/>
    <cellStyle name="Comma 5 6 3 6" xfId="2670"/>
    <cellStyle name="Comma 5 6 3 7" xfId="10631"/>
    <cellStyle name="Comma 5 6 4" xfId="3719"/>
    <cellStyle name="Comma 5 6 4 2" xfId="11487"/>
    <cellStyle name="Comma 5 6 5" xfId="5991"/>
    <cellStyle name="Comma 5 6 5 2" xfId="12058"/>
    <cellStyle name="Comma 5 6 6" xfId="8263"/>
    <cellStyle name="Comma 5 6 6 2" xfId="12629"/>
    <cellStyle name="Comma 5 6 7" xfId="2959"/>
    <cellStyle name="Comma 5 6 7 2" xfId="10916"/>
    <cellStyle name="Comma 5 6 8" xfId="2390"/>
    <cellStyle name="Comma 5 6 9" xfId="10351"/>
    <cellStyle name="Comma 5 7" xfId="980"/>
    <cellStyle name="Comma 5 7 2" xfId="2115"/>
    <cellStyle name="Comma 5 7 2 2" xfId="5535"/>
    <cellStyle name="Comma 5 7 2 2 2" xfId="11943"/>
    <cellStyle name="Comma 5 7 2 3" xfId="7807"/>
    <cellStyle name="Comma 5 7 2 3 2" xfId="12514"/>
    <cellStyle name="Comma 5 7 2 4" xfId="10079"/>
    <cellStyle name="Comma 5 7 2 4 2" xfId="13085"/>
    <cellStyle name="Comma 5 7 2 5" xfId="3415"/>
    <cellStyle name="Comma 5 7 2 5 2" xfId="11372"/>
    <cellStyle name="Comma 5 7 2 6" xfId="2838"/>
    <cellStyle name="Comma 5 7 2 7" xfId="10799"/>
    <cellStyle name="Comma 5 7 3" xfId="4400"/>
    <cellStyle name="Comma 5 7 3 2" xfId="11658"/>
    <cellStyle name="Comma 5 7 4" xfId="6672"/>
    <cellStyle name="Comma 5 7 4 2" xfId="12229"/>
    <cellStyle name="Comma 5 7 5" xfId="8944"/>
    <cellStyle name="Comma 5 7 5 2" xfId="12800"/>
    <cellStyle name="Comma 5 7 6" xfId="3130"/>
    <cellStyle name="Comma 5 7 6 2" xfId="11087"/>
    <cellStyle name="Comma 5 7 7" xfId="2558"/>
    <cellStyle name="Comma 5 7 8" xfId="10519"/>
    <cellStyle name="Comma 5 8" xfId="526"/>
    <cellStyle name="Comma 5 8 2" xfId="1661"/>
    <cellStyle name="Comma 5 8 2 2" xfId="5081"/>
    <cellStyle name="Comma 5 8 2 2 2" xfId="11829"/>
    <cellStyle name="Comma 5 8 2 3" xfId="7353"/>
    <cellStyle name="Comma 5 8 2 3 2" xfId="12400"/>
    <cellStyle name="Comma 5 8 2 4" xfId="9625"/>
    <cellStyle name="Comma 5 8 2 4 2" xfId="12971"/>
    <cellStyle name="Comma 5 8 2 5" xfId="3301"/>
    <cellStyle name="Comma 5 8 2 5 2" xfId="11258"/>
    <cellStyle name="Comma 5 8 2 6" xfId="2726"/>
    <cellStyle name="Comma 5 8 2 7" xfId="10687"/>
    <cellStyle name="Comma 5 8 3" xfId="3946"/>
    <cellStyle name="Comma 5 8 3 2" xfId="11544"/>
    <cellStyle name="Comma 5 8 4" xfId="6218"/>
    <cellStyle name="Comma 5 8 4 2" xfId="12115"/>
    <cellStyle name="Comma 5 8 5" xfId="8490"/>
    <cellStyle name="Comma 5 8 5 2" xfId="12686"/>
    <cellStyle name="Comma 5 8 6" xfId="3016"/>
    <cellStyle name="Comma 5 8 6 2" xfId="10973"/>
    <cellStyle name="Comma 5 8 7" xfId="2446"/>
    <cellStyle name="Comma 5 8 8" xfId="10407"/>
    <cellStyle name="Comma 5 9" xfId="1207"/>
    <cellStyle name="Comma 5 9 2" xfId="4627"/>
    <cellStyle name="Comma 5 9 2 2" xfId="11715"/>
    <cellStyle name="Comma 5 9 3" xfId="6899"/>
    <cellStyle name="Comma 5 9 3 2" xfId="12286"/>
    <cellStyle name="Comma 5 9 4" xfId="9171"/>
    <cellStyle name="Comma 5 9 4 2" xfId="12857"/>
    <cellStyle name="Comma 5 9 5" xfId="3187"/>
    <cellStyle name="Comma 5 9 5 2" xfId="11144"/>
    <cellStyle name="Comma 5 9 6" xfId="2614"/>
    <cellStyle name="Comma 5 9 7" xfId="10575"/>
    <cellStyle name="Comma 6" xfId="61"/>
    <cellStyle name="Comma 6 10" xfId="3494"/>
    <cellStyle name="Comma 6 10 2" xfId="11431"/>
    <cellStyle name="Comma 6 11" xfId="5766"/>
    <cellStyle name="Comma 6 11 2" xfId="12002"/>
    <cellStyle name="Comma 6 12" xfId="8038"/>
    <cellStyle name="Comma 6 12 2" xfId="12573"/>
    <cellStyle name="Comma 6 13" xfId="2898"/>
    <cellStyle name="Comma 6 13 2" xfId="10858"/>
    <cellStyle name="Comma 6 14" xfId="2333"/>
    <cellStyle name="Comma 6 15" xfId="10294"/>
    <cellStyle name="Comma 6 2" xfId="91"/>
    <cellStyle name="Comma 6 2 10" xfId="5794"/>
    <cellStyle name="Comma 6 2 10 2" xfId="12009"/>
    <cellStyle name="Comma 6 2 11" xfId="8066"/>
    <cellStyle name="Comma 6 2 11 2" xfId="12580"/>
    <cellStyle name="Comma 6 2 12" xfId="2907"/>
    <cellStyle name="Comma 6 2 12 2" xfId="10866"/>
    <cellStyle name="Comma 6 2 13" xfId="2341"/>
    <cellStyle name="Comma 6 2 14" xfId="10302"/>
    <cellStyle name="Comma 6 2 2" xfId="203"/>
    <cellStyle name="Comma 6 2 2 10" xfId="2369"/>
    <cellStyle name="Comma 6 2 2 11" xfId="10330"/>
    <cellStyle name="Comma 6 2 2 2" xfId="441"/>
    <cellStyle name="Comma 6 2 2 2 2" xfId="895"/>
    <cellStyle name="Comma 6 2 2 2 2 2" xfId="2030"/>
    <cellStyle name="Comma 6 2 2 2 2 2 2" xfId="5450"/>
    <cellStyle name="Comma 6 2 2 2 2 2 2 2" xfId="11922"/>
    <cellStyle name="Comma 6 2 2 2 2 2 3" xfId="7722"/>
    <cellStyle name="Comma 6 2 2 2 2 2 3 2" xfId="12493"/>
    <cellStyle name="Comma 6 2 2 2 2 2 4" xfId="9994"/>
    <cellStyle name="Comma 6 2 2 2 2 2 4 2" xfId="13064"/>
    <cellStyle name="Comma 6 2 2 2 2 2 5" xfId="3394"/>
    <cellStyle name="Comma 6 2 2 2 2 2 5 2" xfId="11351"/>
    <cellStyle name="Comma 6 2 2 2 2 2 6" xfId="2818"/>
    <cellStyle name="Comma 6 2 2 2 2 2 7" xfId="10779"/>
    <cellStyle name="Comma 6 2 2 2 2 3" xfId="4315"/>
    <cellStyle name="Comma 6 2 2 2 2 3 2" xfId="11637"/>
    <cellStyle name="Comma 6 2 2 2 2 4" xfId="6587"/>
    <cellStyle name="Comma 6 2 2 2 2 4 2" xfId="12208"/>
    <cellStyle name="Comma 6 2 2 2 2 5" xfId="8859"/>
    <cellStyle name="Comma 6 2 2 2 2 5 2" xfId="12779"/>
    <cellStyle name="Comma 6 2 2 2 2 6" xfId="3109"/>
    <cellStyle name="Comma 6 2 2 2 2 6 2" xfId="11066"/>
    <cellStyle name="Comma 6 2 2 2 2 7" xfId="2538"/>
    <cellStyle name="Comma 6 2 2 2 2 8" xfId="10499"/>
    <cellStyle name="Comma 6 2 2 2 3" xfId="1576"/>
    <cellStyle name="Comma 6 2 2 2 3 2" xfId="4996"/>
    <cellStyle name="Comma 6 2 2 2 3 2 2" xfId="11808"/>
    <cellStyle name="Comma 6 2 2 2 3 3" xfId="7268"/>
    <cellStyle name="Comma 6 2 2 2 3 3 2" xfId="12379"/>
    <cellStyle name="Comma 6 2 2 2 3 4" xfId="9540"/>
    <cellStyle name="Comma 6 2 2 2 3 4 2" xfId="12950"/>
    <cellStyle name="Comma 6 2 2 2 3 5" xfId="3280"/>
    <cellStyle name="Comma 6 2 2 2 3 5 2" xfId="11237"/>
    <cellStyle name="Comma 6 2 2 2 3 6" xfId="2706"/>
    <cellStyle name="Comma 6 2 2 2 3 7" xfId="10667"/>
    <cellStyle name="Comma 6 2 2 2 4" xfId="3861"/>
    <cellStyle name="Comma 6 2 2 2 4 2" xfId="11523"/>
    <cellStyle name="Comma 6 2 2 2 5" xfId="6133"/>
    <cellStyle name="Comma 6 2 2 2 5 2" xfId="12094"/>
    <cellStyle name="Comma 6 2 2 2 6" xfId="8405"/>
    <cellStyle name="Comma 6 2 2 2 6 2" xfId="12665"/>
    <cellStyle name="Comma 6 2 2 2 7" xfId="2995"/>
    <cellStyle name="Comma 6 2 2 2 7 2" xfId="10952"/>
    <cellStyle name="Comma 6 2 2 2 8" xfId="2426"/>
    <cellStyle name="Comma 6 2 2 2 9" xfId="10387"/>
    <cellStyle name="Comma 6 2 2 3" xfId="1122"/>
    <cellStyle name="Comma 6 2 2 3 2" xfId="2257"/>
    <cellStyle name="Comma 6 2 2 3 2 2" xfId="5677"/>
    <cellStyle name="Comma 6 2 2 3 2 2 2" xfId="11979"/>
    <cellStyle name="Comma 6 2 2 3 2 3" xfId="7949"/>
    <cellStyle name="Comma 6 2 2 3 2 3 2" xfId="12550"/>
    <cellStyle name="Comma 6 2 2 3 2 4" xfId="10221"/>
    <cellStyle name="Comma 6 2 2 3 2 4 2" xfId="13121"/>
    <cellStyle name="Comma 6 2 2 3 2 5" xfId="3451"/>
    <cellStyle name="Comma 6 2 2 3 2 5 2" xfId="11408"/>
    <cellStyle name="Comma 6 2 2 3 2 6" xfId="2874"/>
    <cellStyle name="Comma 6 2 2 3 2 7" xfId="10835"/>
    <cellStyle name="Comma 6 2 2 3 3" xfId="4542"/>
    <cellStyle name="Comma 6 2 2 3 3 2" xfId="11694"/>
    <cellStyle name="Comma 6 2 2 3 4" xfId="6814"/>
    <cellStyle name="Comma 6 2 2 3 4 2" xfId="12265"/>
    <cellStyle name="Comma 6 2 2 3 5" xfId="9086"/>
    <cellStyle name="Comma 6 2 2 3 5 2" xfId="12836"/>
    <cellStyle name="Comma 6 2 2 3 6" xfId="3166"/>
    <cellStyle name="Comma 6 2 2 3 6 2" xfId="11123"/>
    <cellStyle name="Comma 6 2 2 3 7" xfId="2594"/>
    <cellStyle name="Comma 6 2 2 3 8" xfId="10555"/>
    <cellStyle name="Comma 6 2 2 4" xfId="668"/>
    <cellStyle name="Comma 6 2 2 4 2" xfId="1803"/>
    <cellStyle name="Comma 6 2 2 4 2 2" xfId="5223"/>
    <cellStyle name="Comma 6 2 2 4 2 2 2" xfId="11865"/>
    <cellStyle name="Comma 6 2 2 4 2 3" xfId="7495"/>
    <cellStyle name="Comma 6 2 2 4 2 3 2" xfId="12436"/>
    <cellStyle name="Comma 6 2 2 4 2 4" xfId="9767"/>
    <cellStyle name="Comma 6 2 2 4 2 4 2" xfId="13007"/>
    <cellStyle name="Comma 6 2 2 4 2 5" xfId="3337"/>
    <cellStyle name="Comma 6 2 2 4 2 5 2" xfId="11294"/>
    <cellStyle name="Comma 6 2 2 4 2 6" xfId="2762"/>
    <cellStyle name="Comma 6 2 2 4 2 7" xfId="10723"/>
    <cellStyle name="Comma 6 2 2 4 3" xfId="4088"/>
    <cellStyle name="Comma 6 2 2 4 3 2" xfId="11580"/>
    <cellStyle name="Comma 6 2 2 4 4" xfId="6360"/>
    <cellStyle name="Comma 6 2 2 4 4 2" xfId="12151"/>
    <cellStyle name="Comma 6 2 2 4 5" xfId="8632"/>
    <cellStyle name="Comma 6 2 2 4 5 2" xfId="12722"/>
    <cellStyle name="Comma 6 2 2 4 6" xfId="3052"/>
    <cellStyle name="Comma 6 2 2 4 6 2" xfId="11009"/>
    <cellStyle name="Comma 6 2 2 4 7" xfId="2482"/>
    <cellStyle name="Comma 6 2 2 4 8" xfId="10443"/>
    <cellStyle name="Comma 6 2 2 5" xfId="1349"/>
    <cellStyle name="Comma 6 2 2 5 2" xfId="4769"/>
    <cellStyle name="Comma 6 2 2 5 2 2" xfId="11751"/>
    <cellStyle name="Comma 6 2 2 5 3" xfId="7041"/>
    <cellStyle name="Comma 6 2 2 5 3 2" xfId="12322"/>
    <cellStyle name="Comma 6 2 2 5 4" xfId="9313"/>
    <cellStyle name="Comma 6 2 2 5 4 2" xfId="12893"/>
    <cellStyle name="Comma 6 2 2 5 5" xfId="3223"/>
    <cellStyle name="Comma 6 2 2 5 5 2" xfId="11180"/>
    <cellStyle name="Comma 6 2 2 5 6" xfId="2650"/>
    <cellStyle name="Comma 6 2 2 5 7" xfId="10611"/>
    <cellStyle name="Comma 6 2 2 6" xfId="3634"/>
    <cellStyle name="Comma 6 2 2 6 2" xfId="11466"/>
    <cellStyle name="Comma 6 2 2 7" xfId="5906"/>
    <cellStyle name="Comma 6 2 2 7 2" xfId="12037"/>
    <cellStyle name="Comma 6 2 2 8" xfId="8178"/>
    <cellStyle name="Comma 6 2 2 8 2" xfId="12608"/>
    <cellStyle name="Comma 6 2 2 9" xfId="2935"/>
    <cellStyle name="Comma 6 2 2 9 2" xfId="10894"/>
    <cellStyle name="Comma 6 2 3" xfId="147"/>
    <cellStyle name="Comma 6 2 3 10" xfId="2355"/>
    <cellStyle name="Comma 6 2 3 11" xfId="10316"/>
    <cellStyle name="Comma 6 2 3 2" xfId="385"/>
    <cellStyle name="Comma 6 2 3 2 2" xfId="839"/>
    <cellStyle name="Comma 6 2 3 2 2 2" xfId="1974"/>
    <cellStyle name="Comma 6 2 3 2 2 2 2" xfId="5394"/>
    <cellStyle name="Comma 6 2 3 2 2 2 2 2" xfId="11908"/>
    <cellStyle name="Comma 6 2 3 2 2 2 3" xfId="7666"/>
    <cellStyle name="Comma 6 2 3 2 2 2 3 2" xfId="12479"/>
    <cellStyle name="Comma 6 2 3 2 2 2 4" xfId="9938"/>
    <cellStyle name="Comma 6 2 3 2 2 2 4 2" xfId="13050"/>
    <cellStyle name="Comma 6 2 3 2 2 2 5" xfId="3380"/>
    <cellStyle name="Comma 6 2 3 2 2 2 5 2" xfId="11337"/>
    <cellStyle name="Comma 6 2 3 2 2 2 6" xfId="2804"/>
    <cellStyle name="Comma 6 2 3 2 2 2 7" xfId="10765"/>
    <cellStyle name="Comma 6 2 3 2 2 3" xfId="4259"/>
    <cellStyle name="Comma 6 2 3 2 2 3 2" xfId="11623"/>
    <cellStyle name="Comma 6 2 3 2 2 4" xfId="6531"/>
    <cellStyle name="Comma 6 2 3 2 2 4 2" xfId="12194"/>
    <cellStyle name="Comma 6 2 3 2 2 5" xfId="8803"/>
    <cellStyle name="Comma 6 2 3 2 2 5 2" xfId="12765"/>
    <cellStyle name="Comma 6 2 3 2 2 6" xfId="3095"/>
    <cellStyle name="Comma 6 2 3 2 2 6 2" xfId="11052"/>
    <cellStyle name="Comma 6 2 3 2 2 7" xfId="2524"/>
    <cellStyle name="Comma 6 2 3 2 2 8" xfId="10485"/>
    <cellStyle name="Comma 6 2 3 2 3" xfId="1520"/>
    <cellStyle name="Comma 6 2 3 2 3 2" xfId="4940"/>
    <cellStyle name="Comma 6 2 3 2 3 2 2" xfId="11794"/>
    <cellStyle name="Comma 6 2 3 2 3 3" xfId="7212"/>
    <cellStyle name="Comma 6 2 3 2 3 3 2" xfId="12365"/>
    <cellStyle name="Comma 6 2 3 2 3 4" xfId="9484"/>
    <cellStyle name="Comma 6 2 3 2 3 4 2" xfId="12936"/>
    <cellStyle name="Comma 6 2 3 2 3 5" xfId="3266"/>
    <cellStyle name="Comma 6 2 3 2 3 5 2" xfId="11223"/>
    <cellStyle name="Comma 6 2 3 2 3 6" xfId="2692"/>
    <cellStyle name="Comma 6 2 3 2 3 7" xfId="10653"/>
    <cellStyle name="Comma 6 2 3 2 4" xfId="3805"/>
    <cellStyle name="Comma 6 2 3 2 4 2" xfId="11509"/>
    <cellStyle name="Comma 6 2 3 2 5" xfId="6077"/>
    <cellStyle name="Comma 6 2 3 2 5 2" xfId="12080"/>
    <cellStyle name="Comma 6 2 3 2 6" xfId="8349"/>
    <cellStyle name="Comma 6 2 3 2 6 2" xfId="12651"/>
    <cellStyle name="Comma 6 2 3 2 7" xfId="2981"/>
    <cellStyle name="Comma 6 2 3 2 7 2" xfId="10938"/>
    <cellStyle name="Comma 6 2 3 2 8" xfId="2412"/>
    <cellStyle name="Comma 6 2 3 2 9" xfId="10373"/>
    <cellStyle name="Comma 6 2 3 3" xfId="1066"/>
    <cellStyle name="Comma 6 2 3 3 2" xfId="2201"/>
    <cellStyle name="Comma 6 2 3 3 2 2" xfId="5621"/>
    <cellStyle name="Comma 6 2 3 3 2 2 2" xfId="11965"/>
    <cellStyle name="Comma 6 2 3 3 2 3" xfId="7893"/>
    <cellStyle name="Comma 6 2 3 3 2 3 2" xfId="12536"/>
    <cellStyle name="Comma 6 2 3 3 2 4" xfId="10165"/>
    <cellStyle name="Comma 6 2 3 3 2 4 2" xfId="13107"/>
    <cellStyle name="Comma 6 2 3 3 2 5" xfId="3437"/>
    <cellStyle name="Comma 6 2 3 3 2 5 2" xfId="11394"/>
    <cellStyle name="Comma 6 2 3 3 2 6" xfId="2860"/>
    <cellStyle name="Comma 6 2 3 3 2 7" xfId="10821"/>
    <cellStyle name="Comma 6 2 3 3 3" xfId="4486"/>
    <cellStyle name="Comma 6 2 3 3 3 2" xfId="11680"/>
    <cellStyle name="Comma 6 2 3 3 4" xfId="6758"/>
    <cellStyle name="Comma 6 2 3 3 4 2" xfId="12251"/>
    <cellStyle name="Comma 6 2 3 3 5" xfId="9030"/>
    <cellStyle name="Comma 6 2 3 3 5 2" xfId="12822"/>
    <cellStyle name="Comma 6 2 3 3 6" xfId="3152"/>
    <cellStyle name="Comma 6 2 3 3 6 2" xfId="11109"/>
    <cellStyle name="Comma 6 2 3 3 7" xfId="2580"/>
    <cellStyle name="Comma 6 2 3 3 8" xfId="10541"/>
    <cellStyle name="Comma 6 2 3 4" xfId="612"/>
    <cellStyle name="Comma 6 2 3 4 2" xfId="1747"/>
    <cellStyle name="Comma 6 2 3 4 2 2" xfId="5167"/>
    <cellStyle name="Comma 6 2 3 4 2 2 2" xfId="11851"/>
    <cellStyle name="Comma 6 2 3 4 2 3" xfId="7439"/>
    <cellStyle name="Comma 6 2 3 4 2 3 2" xfId="12422"/>
    <cellStyle name="Comma 6 2 3 4 2 4" xfId="9711"/>
    <cellStyle name="Comma 6 2 3 4 2 4 2" xfId="12993"/>
    <cellStyle name="Comma 6 2 3 4 2 5" xfId="3323"/>
    <cellStyle name="Comma 6 2 3 4 2 5 2" xfId="11280"/>
    <cellStyle name="Comma 6 2 3 4 2 6" xfId="2748"/>
    <cellStyle name="Comma 6 2 3 4 2 7" xfId="10709"/>
    <cellStyle name="Comma 6 2 3 4 3" xfId="4032"/>
    <cellStyle name="Comma 6 2 3 4 3 2" xfId="11566"/>
    <cellStyle name="Comma 6 2 3 4 4" xfId="6304"/>
    <cellStyle name="Comma 6 2 3 4 4 2" xfId="12137"/>
    <cellStyle name="Comma 6 2 3 4 5" xfId="8576"/>
    <cellStyle name="Comma 6 2 3 4 5 2" xfId="12708"/>
    <cellStyle name="Comma 6 2 3 4 6" xfId="3038"/>
    <cellStyle name="Comma 6 2 3 4 6 2" xfId="10995"/>
    <cellStyle name="Comma 6 2 3 4 7" xfId="2468"/>
    <cellStyle name="Comma 6 2 3 4 8" xfId="10429"/>
    <cellStyle name="Comma 6 2 3 5" xfId="1293"/>
    <cellStyle name="Comma 6 2 3 5 2" xfId="4713"/>
    <cellStyle name="Comma 6 2 3 5 2 2" xfId="11737"/>
    <cellStyle name="Comma 6 2 3 5 3" xfId="6985"/>
    <cellStyle name="Comma 6 2 3 5 3 2" xfId="12308"/>
    <cellStyle name="Comma 6 2 3 5 4" xfId="9257"/>
    <cellStyle name="Comma 6 2 3 5 4 2" xfId="12879"/>
    <cellStyle name="Comma 6 2 3 5 5" xfId="3209"/>
    <cellStyle name="Comma 6 2 3 5 5 2" xfId="11166"/>
    <cellStyle name="Comma 6 2 3 5 6" xfId="2636"/>
    <cellStyle name="Comma 6 2 3 5 7" xfId="10597"/>
    <cellStyle name="Comma 6 2 3 6" xfId="3578"/>
    <cellStyle name="Comma 6 2 3 6 2" xfId="11452"/>
    <cellStyle name="Comma 6 2 3 7" xfId="5850"/>
    <cellStyle name="Comma 6 2 3 7 2" xfId="12023"/>
    <cellStyle name="Comma 6 2 3 8" xfId="8122"/>
    <cellStyle name="Comma 6 2 3 8 2" xfId="12594"/>
    <cellStyle name="Comma 6 2 3 9" xfId="2921"/>
    <cellStyle name="Comma 6 2 3 9 2" xfId="10880"/>
    <cellStyle name="Comma 6 2 4" xfId="273"/>
    <cellStyle name="Comma 6 2 4 10" xfId="2384"/>
    <cellStyle name="Comma 6 2 4 11" xfId="10345"/>
    <cellStyle name="Comma 6 2 4 2" xfId="500"/>
    <cellStyle name="Comma 6 2 4 2 2" xfId="954"/>
    <cellStyle name="Comma 6 2 4 2 2 2" xfId="2089"/>
    <cellStyle name="Comma 6 2 4 2 2 2 2" xfId="5509"/>
    <cellStyle name="Comma 6 2 4 2 2 2 2 2" xfId="11937"/>
    <cellStyle name="Comma 6 2 4 2 2 2 3" xfId="7781"/>
    <cellStyle name="Comma 6 2 4 2 2 2 3 2" xfId="12508"/>
    <cellStyle name="Comma 6 2 4 2 2 2 4" xfId="10053"/>
    <cellStyle name="Comma 6 2 4 2 2 2 4 2" xfId="13079"/>
    <cellStyle name="Comma 6 2 4 2 2 2 5" xfId="3409"/>
    <cellStyle name="Comma 6 2 4 2 2 2 5 2" xfId="11366"/>
    <cellStyle name="Comma 6 2 4 2 2 2 6" xfId="2832"/>
    <cellStyle name="Comma 6 2 4 2 2 2 7" xfId="10793"/>
    <cellStyle name="Comma 6 2 4 2 2 3" xfId="4374"/>
    <cellStyle name="Comma 6 2 4 2 2 3 2" xfId="11652"/>
    <cellStyle name="Comma 6 2 4 2 2 4" xfId="6646"/>
    <cellStyle name="Comma 6 2 4 2 2 4 2" xfId="12223"/>
    <cellStyle name="Comma 6 2 4 2 2 5" xfId="8918"/>
    <cellStyle name="Comma 6 2 4 2 2 5 2" xfId="12794"/>
    <cellStyle name="Comma 6 2 4 2 2 6" xfId="3124"/>
    <cellStyle name="Comma 6 2 4 2 2 6 2" xfId="11081"/>
    <cellStyle name="Comma 6 2 4 2 2 7" xfId="2552"/>
    <cellStyle name="Comma 6 2 4 2 2 8" xfId="10513"/>
    <cellStyle name="Comma 6 2 4 2 3" xfId="1635"/>
    <cellStyle name="Comma 6 2 4 2 3 2" xfId="5055"/>
    <cellStyle name="Comma 6 2 4 2 3 2 2" xfId="11823"/>
    <cellStyle name="Comma 6 2 4 2 3 3" xfId="7327"/>
    <cellStyle name="Comma 6 2 4 2 3 3 2" xfId="12394"/>
    <cellStyle name="Comma 6 2 4 2 3 4" xfId="9599"/>
    <cellStyle name="Comma 6 2 4 2 3 4 2" xfId="12965"/>
    <cellStyle name="Comma 6 2 4 2 3 5" xfId="3295"/>
    <cellStyle name="Comma 6 2 4 2 3 5 2" xfId="11252"/>
    <cellStyle name="Comma 6 2 4 2 3 6" xfId="2720"/>
    <cellStyle name="Comma 6 2 4 2 3 7" xfId="10681"/>
    <cellStyle name="Comma 6 2 4 2 4" xfId="3920"/>
    <cellStyle name="Comma 6 2 4 2 4 2" xfId="11538"/>
    <cellStyle name="Comma 6 2 4 2 5" xfId="6192"/>
    <cellStyle name="Comma 6 2 4 2 5 2" xfId="12109"/>
    <cellStyle name="Comma 6 2 4 2 6" xfId="8464"/>
    <cellStyle name="Comma 6 2 4 2 6 2" xfId="12680"/>
    <cellStyle name="Comma 6 2 4 2 7" xfId="3010"/>
    <cellStyle name="Comma 6 2 4 2 7 2" xfId="10967"/>
    <cellStyle name="Comma 6 2 4 2 8" xfId="2440"/>
    <cellStyle name="Comma 6 2 4 2 9" xfId="10401"/>
    <cellStyle name="Comma 6 2 4 3" xfId="1181"/>
    <cellStyle name="Comma 6 2 4 3 2" xfId="2316"/>
    <cellStyle name="Comma 6 2 4 3 2 2" xfId="5736"/>
    <cellStyle name="Comma 6 2 4 3 2 2 2" xfId="11994"/>
    <cellStyle name="Comma 6 2 4 3 2 3" xfId="8008"/>
    <cellStyle name="Comma 6 2 4 3 2 3 2" xfId="12565"/>
    <cellStyle name="Comma 6 2 4 3 2 4" xfId="10280"/>
    <cellStyle name="Comma 6 2 4 3 2 4 2" xfId="13136"/>
    <cellStyle name="Comma 6 2 4 3 2 5" xfId="3466"/>
    <cellStyle name="Comma 6 2 4 3 2 5 2" xfId="11423"/>
    <cellStyle name="Comma 6 2 4 3 2 6" xfId="2888"/>
    <cellStyle name="Comma 6 2 4 3 2 7" xfId="10849"/>
    <cellStyle name="Comma 6 2 4 3 3" xfId="4601"/>
    <cellStyle name="Comma 6 2 4 3 3 2" xfId="11709"/>
    <cellStyle name="Comma 6 2 4 3 4" xfId="6873"/>
    <cellStyle name="Comma 6 2 4 3 4 2" xfId="12280"/>
    <cellStyle name="Comma 6 2 4 3 5" xfId="9145"/>
    <cellStyle name="Comma 6 2 4 3 5 2" xfId="12851"/>
    <cellStyle name="Comma 6 2 4 3 6" xfId="3181"/>
    <cellStyle name="Comma 6 2 4 3 6 2" xfId="11138"/>
    <cellStyle name="Comma 6 2 4 3 7" xfId="2608"/>
    <cellStyle name="Comma 6 2 4 3 8" xfId="10569"/>
    <cellStyle name="Comma 6 2 4 4" xfId="727"/>
    <cellStyle name="Comma 6 2 4 4 2" xfId="1862"/>
    <cellStyle name="Comma 6 2 4 4 2 2" xfId="5282"/>
    <cellStyle name="Comma 6 2 4 4 2 2 2" xfId="11880"/>
    <cellStyle name="Comma 6 2 4 4 2 3" xfId="7554"/>
    <cellStyle name="Comma 6 2 4 4 2 3 2" xfId="12451"/>
    <cellStyle name="Comma 6 2 4 4 2 4" xfId="9826"/>
    <cellStyle name="Comma 6 2 4 4 2 4 2" xfId="13022"/>
    <cellStyle name="Comma 6 2 4 4 2 5" xfId="3352"/>
    <cellStyle name="Comma 6 2 4 4 2 5 2" xfId="11309"/>
    <cellStyle name="Comma 6 2 4 4 2 6" xfId="2776"/>
    <cellStyle name="Comma 6 2 4 4 2 7" xfId="10737"/>
    <cellStyle name="Comma 6 2 4 4 3" xfId="4147"/>
    <cellStyle name="Comma 6 2 4 4 3 2" xfId="11595"/>
    <cellStyle name="Comma 6 2 4 4 4" xfId="6419"/>
    <cellStyle name="Comma 6 2 4 4 4 2" xfId="12166"/>
    <cellStyle name="Comma 6 2 4 4 5" xfId="8691"/>
    <cellStyle name="Comma 6 2 4 4 5 2" xfId="12737"/>
    <cellStyle name="Comma 6 2 4 4 6" xfId="3067"/>
    <cellStyle name="Comma 6 2 4 4 6 2" xfId="11024"/>
    <cellStyle name="Comma 6 2 4 4 7" xfId="2496"/>
    <cellStyle name="Comma 6 2 4 4 8" xfId="10457"/>
    <cellStyle name="Comma 6 2 4 5" xfId="1408"/>
    <cellStyle name="Comma 6 2 4 5 2" xfId="4828"/>
    <cellStyle name="Comma 6 2 4 5 2 2" xfId="11766"/>
    <cellStyle name="Comma 6 2 4 5 3" xfId="7100"/>
    <cellStyle name="Comma 6 2 4 5 3 2" xfId="12337"/>
    <cellStyle name="Comma 6 2 4 5 4" xfId="9372"/>
    <cellStyle name="Comma 6 2 4 5 4 2" xfId="12908"/>
    <cellStyle name="Comma 6 2 4 5 5" xfId="3238"/>
    <cellStyle name="Comma 6 2 4 5 5 2" xfId="11195"/>
    <cellStyle name="Comma 6 2 4 5 6" xfId="2664"/>
    <cellStyle name="Comma 6 2 4 5 7" xfId="10625"/>
    <cellStyle name="Comma 6 2 4 6" xfId="3693"/>
    <cellStyle name="Comma 6 2 4 6 2" xfId="11481"/>
    <cellStyle name="Comma 6 2 4 7" xfId="5965"/>
    <cellStyle name="Comma 6 2 4 7 2" xfId="12052"/>
    <cellStyle name="Comma 6 2 4 8" xfId="8237"/>
    <cellStyle name="Comma 6 2 4 8 2" xfId="12623"/>
    <cellStyle name="Comma 6 2 4 9" xfId="2953"/>
    <cellStyle name="Comma 6 2 4 9 2" xfId="10910"/>
    <cellStyle name="Comma 6 2 5" xfId="329"/>
    <cellStyle name="Comma 6 2 5 2" xfId="783"/>
    <cellStyle name="Comma 6 2 5 2 2" xfId="1918"/>
    <cellStyle name="Comma 6 2 5 2 2 2" xfId="5338"/>
    <cellStyle name="Comma 6 2 5 2 2 2 2" xfId="11894"/>
    <cellStyle name="Comma 6 2 5 2 2 3" xfId="7610"/>
    <cellStyle name="Comma 6 2 5 2 2 3 2" xfId="12465"/>
    <cellStyle name="Comma 6 2 5 2 2 4" xfId="9882"/>
    <cellStyle name="Comma 6 2 5 2 2 4 2" xfId="13036"/>
    <cellStyle name="Comma 6 2 5 2 2 5" xfId="3366"/>
    <cellStyle name="Comma 6 2 5 2 2 5 2" xfId="11323"/>
    <cellStyle name="Comma 6 2 5 2 2 6" xfId="2790"/>
    <cellStyle name="Comma 6 2 5 2 2 7" xfId="10751"/>
    <cellStyle name="Comma 6 2 5 2 3" xfId="4203"/>
    <cellStyle name="Comma 6 2 5 2 3 2" xfId="11609"/>
    <cellStyle name="Comma 6 2 5 2 4" xfId="6475"/>
    <cellStyle name="Comma 6 2 5 2 4 2" xfId="12180"/>
    <cellStyle name="Comma 6 2 5 2 5" xfId="8747"/>
    <cellStyle name="Comma 6 2 5 2 5 2" xfId="12751"/>
    <cellStyle name="Comma 6 2 5 2 6" xfId="3081"/>
    <cellStyle name="Comma 6 2 5 2 6 2" xfId="11038"/>
    <cellStyle name="Comma 6 2 5 2 7" xfId="2510"/>
    <cellStyle name="Comma 6 2 5 2 8" xfId="10471"/>
    <cellStyle name="Comma 6 2 5 3" xfId="1464"/>
    <cellStyle name="Comma 6 2 5 3 2" xfId="4884"/>
    <cellStyle name="Comma 6 2 5 3 2 2" xfId="11780"/>
    <cellStyle name="Comma 6 2 5 3 3" xfId="7156"/>
    <cellStyle name="Comma 6 2 5 3 3 2" xfId="12351"/>
    <cellStyle name="Comma 6 2 5 3 4" xfId="9428"/>
    <cellStyle name="Comma 6 2 5 3 4 2" xfId="12922"/>
    <cellStyle name="Comma 6 2 5 3 5" xfId="3252"/>
    <cellStyle name="Comma 6 2 5 3 5 2" xfId="11209"/>
    <cellStyle name="Comma 6 2 5 3 6" xfId="2678"/>
    <cellStyle name="Comma 6 2 5 3 7" xfId="10639"/>
    <cellStyle name="Comma 6 2 5 4" xfId="3749"/>
    <cellStyle name="Comma 6 2 5 4 2" xfId="11495"/>
    <cellStyle name="Comma 6 2 5 5" xfId="6021"/>
    <cellStyle name="Comma 6 2 5 5 2" xfId="12066"/>
    <cellStyle name="Comma 6 2 5 6" xfId="8293"/>
    <cellStyle name="Comma 6 2 5 6 2" xfId="12637"/>
    <cellStyle name="Comma 6 2 5 7" xfId="2967"/>
    <cellStyle name="Comma 6 2 5 7 2" xfId="10924"/>
    <cellStyle name="Comma 6 2 5 8" xfId="2398"/>
    <cellStyle name="Comma 6 2 5 9" xfId="10359"/>
    <cellStyle name="Comma 6 2 6" xfId="1010"/>
    <cellStyle name="Comma 6 2 6 2" xfId="2145"/>
    <cellStyle name="Comma 6 2 6 2 2" xfId="5565"/>
    <cellStyle name="Comma 6 2 6 2 2 2" xfId="11951"/>
    <cellStyle name="Comma 6 2 6 2 3" xfId="7837"/>
    <cellStyle name="Comma 6 2 6 2 3 2" xfId="12522"/>
    <cellStyle name="Comma 6 2 6 2 4" xfId="10109"/>
    <cellStyle name="Comma 6 2 6 2 4 2" xfId="13093"/>
    <cellStyle name="Comma 6 2 6 2 5" xfId="3423"/>
    <cellStyle name="Comma 6 2 6 2 5 2" xfId="11380"/>
    <cellStyle name="Comma 6 2 6 2 6" xfId="2846"/>
    <cellStyle name="Comma 6 2 6 2 7" xfId="10807"/>
    <cellStyle name="Comma 6 2 6 3" xfId="4430"/>
    <cellStyle name="Comma 6 2 6 3 2" xfId="11666"/>
    <cellStyle name="Comma 6 2 6 4" xfId="6702"/>
    <cellStyle name="Comma 6 2 6 4 2" xfId="12237"/>
    <cellStyle name="Comma 6 2 6 5" xfId="8974"/>
    <cellStyle name="Comma 6 2 6 5 2" xfId="12808"/>
    <cellStyle name="Comma 6 2 6 6" xfId="3138"/>
    <cellStyle name="Comma 6 2 6 6 2" xfId="11095"/>
    <cellStyle name="Comma 6 2 6 7" xfId="2566"/>
    <cellStyle name="Comma 6 2 6 8" xfId="10527"/>
    <cellStyle name="Comma 6 2 7" xfId="556"/>
    <cellStyle name="Comma 6 2 7 2" xfId="1691"/>
    <cellStyle name="Comma 6 2 7 2 2" xfId="5111"/>
    <cellStyle name="Comma 6 2 7 2 2 2" xfId="11837"/>
    <cellStyle name="Comma 6 2 7 2 3" xfId="7383"/>
    <cellStyle name="Comma 6 2 7 2 3 2" xfId="12408"/>
    <cellStyle name="Comma 6 2 7 2 4" xfId="9655"/>
    <cellStyle name="Comma 6 2 7 2 4 2" xfId="12979"/>
    <cellStyle name="Comma 6 2 7 2 5" xfId="3309"/>
    <cellStyle name="Comma 6 2 7 2 5 2" xfId="11266"/>
    <cellStyle name="Comma 6 2 7 2 6" xfId="2734"/>
    <cellStyle name="Comma 6 2 7 2 7" xfId="10695"/>
    <cellStyle name="Comma 6 2 7 3" xfId="3976"/>
    <cellStyle name="Comma 6 2 7 3 2" xfId="11552"/>
    <cellStyle name="Comma 6 2 7 4" xfId="6248"/>
    <cellStyle name="Comma 6 2 7 4 2" xfId="12123"/>
    <cellStyle name="Comma 6 2 7 5" xfId="8520"/>
    <cellStyle name="Comma 6 2 7 5 2" xfId="12694"/>
    <cellStyle name="Comma 6 2 7 6" xfId="3024"/>
    <cellStyle name="Comma 6 2 7 6 2" xfId="10981"/>
    <cellStyle name="Comma 6 2 7 7" xfId="2454"/>
    <cellStyle name="Comma 6 2 7 8" xfId="10415"/>
    <cellStyle name="Comma 6 2 8" xfId="1237"/>
    <cellStyle name="Comma 6 2 8 2" xfId="4657"/>
    <cellStyle name="Comma 6 2 8 2 2" xfId="11723"/>
    <cellStyle name="Comma 6 2 8 3" xfId="6929"/>
    <cellStyle name="Comma 6 2 8 3 2" xfId="12294"/>
    <cellStyle name="Comma 6 2 8 4" xfId="9201"/>
    <cellStyle name="Comma 6 2 8 4 2" xfId="12865"/>
    <cellStyle name="Comma 6 2 8 5" xfId="3195"/>
    <cellStyle name="Comma 6 2 8 5 2" xfId="11152"/>
    <cellStyle name="Comma 6 2 8 6" xfId="2622"/>
    <cellStyle name="Comma 6 2 8 7" xfId="10583"/>
    <cellStyle name="Comma 6 2 9" xfId="3522"/>
    <cellStyle name="Comma 6 2 9 2" xfId="11438"/>
    <cellStyle name="Comma 6 3" xfId="175"/>
    <cellStyle name="Comma 6 3 10" xfId="2362"/>
    <cellStyle name="Comma 6 3 11" xfId="10323"/>
    <cellStyle name="Comma 6 3 2" xfId="413"/>
    <cellStyle name="Comma 6 3 2 2" xfId="867"/>
    <cellStyle name="Comma 6 3 2 2 2" xfId="2002"/>
    <cellStyle name="Comma 6 3 2 2 2 2" xfId="5422"/>
    <cellStyle name="Comma 6 3 2 2 2 2 2" xfId="11915"/>
    <cellStyle name="Comma 6 3 2 2 2 3" xfId="7694"/>
    <cellStyle name="Comma 6 3 2 2 2 3 2" xfId="12486"/>
    <cellStyle name="Comma 6 3 2 2 2 4" xfId="9966"/>
    <cellStyle name="Comma 6 3 2 2 2 4 2" xfId="13057"/>
    <cellStyle name="Comma 6 3 2 2 2 5" xfId="3387"/>
    <cellStyle name="Comma 6 3 2 2 2 5 2" xfId="11344"/>
    <cellStyle name="Comma 6 3 2 2 2 6" xfId="2811"/>
    <cellStyle name="Comma 6 3 2 2 2 7" xfId="10772"/>
    <cellStyle name="Comma 6 3 2 2 3" xfId="4287"/>
    <cellStyle name="Comma 6 3 2 2 3 2" xfId="11630"/>
    <cellStyle name="Comma 6 3 2 2 4" xfId="6559"/>
    <cellStyle name="Comma 6 3 2 2 4 2" xfId="12201"/>
    <cellStyle name="Comma 6 3 2 2 5" xfId="8831"/>
    <cellStyle name="Comma 6 3 2 2 5 2" xfId="12772"/>
    <cellStyle name="Comma 6 3 2 2 6" xfId="3102"/>
    <cellStyle name="Comma 6 3 2 2 6 2" xfId="11059"/>
    <cellStyle name="Comma 6 3 2 2 7" xfId="2531"/>
    <cellStyle name="Comma 6 3 2 2 8" xfId="10492"/>
    <cellStyle name="Comma 6 3 2 3" xfId="1548"/>
    <cellStyle name="Comma 6 3 2 3 2" xfId="4968"/>
    <cellStyle name="Comma 6 3 2 3 2 2" xfId="11801"/>
    <cellStyle name="Comma 6 3 2 3 3" xfId="7240"/>
    <cellStyle name="Comma 6 3 2 3 3 2" xfId="12372"/>
    <cellStyle name="Comma 6 3 2 3 4" xfId="9512"/>
    <cellStyle name="Comma 6 3 2 3 4 2" xfId="12943"/>
    <cellStyle name="Comma 6 3 2 3 5" xfId="3273"/>
    <cellStyle name="Comma 6 3 2 3 5 2" xfId="11230"/>
    <cellStyle name="Comma 6 3 2 3 6" xfId="2699"/>
    <cellStyle name="Comma 6 3 2 3 7" xfId="10660"/>
    <cellStyle name="Comma 6 3 2 4" xfId="3833"/>
    <cellStyle name="Comma 6 3 2 4 2" xfId="11516"/>
    <cellStyle name="Comma 6 3 2 5" xfId="6105"/>
    <cellStyle name="Comma 6 3 2 5 2" xfId="12087"/>
    <cellStyle name="Comma 6 3 2 6" xfId="8377"/>
    <cellStyle name="Comma 6 3 2 6 2" xfId="12658"/>
    <cellStyle name="Comma 6 3 2 7" xfId="2988"/>
    <cellStyle name="Comma 6 3 2 7 2" xfId="10945"/>
    <cellStyle name="Comma 6 3 2 8" xfId="2419"/>
    <cellStyle name="Comma 6 3 2 9" xfId="10380"/>
    <cellStyle name="Comma 6 3 3" xfId="1094"/>
    <cellStyle name="Comma 6 3 3 2" xfId="2229"/>
    <cellStyle name="Comma 6 3 3 2 2" xfId="5649"/>
    <cellStyle name="Comma 6 3 3 2 2 2" xfId="11972"/>
    <cellStyle name="Comma 6 3 3 2 3" xfId="7921"/>
    <cellStyle name="Comma 6 3 3 2 3 2" xfId="12543"/>
    <cellStyle name="Comma 6 3 3 2 4" xfId="10193"/>
    <cellStyle name="Comma 6 3 3 2 4 2" xfId="13114"/>
    <cellStyle name="Comma 6 3 3 2 5" xfId="3444"/>
    <cellStyle name="Comma 6 3 3 2 5 2" xfId="11401"/>
    <cellStyle name="Comma 6 3 3 2 6" xfId="2867"/>
    <cellStyle name="Comma 6 3 3 2 7" xfId="10828"/>
    <cellStyle name="Comma 6 3 3 3" xfId="4514"/>
    <cellStyle name="Comma 6 3 3 3 2" xfId="11687"/>
    <cellStyle name="Comma 6 3 3 4" xfId="6786"/>
    <cellStyle name="Comma 6 3 3 4 2" xfId="12258"/>
    <cellStyle name="Comma 6 3 3 5" xfId="9058"/>
    <cellStyle name="Comma 6 3 3 5 2" xfId="12829"/>
    <cellStyle name="Comma 6 3 3 6" xfId="3159"/>
    <cellStyle name="Comma 6 3 3 6 2" xfId="11116"/>
    <cellStyle name="Comma 6 3 3 7" xfId="2587"/>
    <cellStyle name="Comma 6 3 3 8" xfId="10548"/>
    <cellStyle name="Comma 6 3 4" xfId="640"/>
    <cellStyle name="Comma 6 3 4 2" xfId="1775"/>
    <cellStyle name="Comma 6 3 4 2 2" xfId="5195"/>
    <cellStyle name="Comma 6 3 4 2 2 2" xfId="11858"/>
    <cellStyle name="Comma 6 3 4 2 3" xfId="7467"/>
    <cellStyle name="Comma 6 3 4 2 3 2" xfId="12429"/>
    <cellStyle name="Comma 6 3 4 2 4" xfId="9739"/>
    <cellStyle name="Comma 6 3 4 2 4 2" xfId="13000"/>
    <cellStyle name="Comma 6 3 4 2 5" xfId="3330"/>
    <cellStyle name="Comma 6 3 4 2 5 2" xfId="11287"/>
    <cellStyle name="Comma 6 3 4 2 6" xfId="2755"/>
    <cellStyle name="Comma 6 3 4 2 7" xfId="10716"/>
    <cellStyle name="Comma 6 3 4 3" xfId="4060"/>
    <cellStyle name="Comma 6 3 4 3 2" xfId="11573"/>
    <cellStyle name="Comma 6 3 4 4" xfId="6332"/>
    <cellStyle name="Comma 6 3 4 4 2" xfId="12144"/>
    <cellStyle name="Comma 6 3 4 5" xfId="8604"/>
    <cellStyle name="Comma 6 3 4 5 2" xfId="12715"/>
    <cellStyle name="Comma 6 3 4 6" xfId="3045"/>
    <cellStyle name="Comma 6 3 4 6 2" xfId="11002"/>
    <cellStyle name="Comma 6 3 4 7" xfId="2475"/>
    <cellStyle name="Comma 6 3 4 8" xfId="10436"/>
    <cellStyle name="Comma 6 3 5" xfId="1321"/>
    <cellStyle name="Comma 6 3 5 2" xfId="4741"/>
    <cellStyle name="Comma 6 3 5 2 2" xfId="11744"/>
    <cellStyle name="Comma 6 3 5 3" xfId="7013"/>
    <cellStyle name="Comma 6 3 5 3 2" xfId="12315"/>
    <cellStyle name="Comma 6 3 5 4" xfId="9285"/>
    <cellStyle name="Comma 6 3 5 4 2" xfId="12886"/>
    <cellStyle name="Comma 6 3 5 5" xfId="3216"/>
    <cellStyle name="Comma 6 3 5 5 2" xfId="11173"/>
    <cellStyle name="Comma 6 3 5 6" xfId="2643"/>
    <cellStyle name="Comma 6 3 5 7" xfId="10604"/>
    <cellStyle name="Comma 6 3 6" xfId="3606"/>
    <cellStyle name="Comma 6 3 6 2" xfId="11459"/>
    <cellStyle name="Comma 6 3 7" xfId="5878"/>
    <cellStyle name="Comma 6 3 7 2" xfId="12030"/>
    <cellStyle name="Comma 6 3 8" xfId="8150"/>
    <cellStyle name="Comma 6 3 8 2" xfId="12601"/>
    <cellStyle name="Comma 6 3 9" xfId="2928"/>
    <cellStyle name="Comma 6 3 9 2" xfId="10887"/>
    <cellStyle name="Comma 6 4" xfId="119"/>
    <cellStyle name="Comma 6 4 10" xfId="2348"/>
    <cellStyle name="Comma 6 4 11" xfId="10309"/>
    <cellStyle name="Comma 6 4 2" xfId="357"/>
    <cellStyle name="Comma 6 4 2 2" xfId="811"/>
    <cellStyle name="Comma 6 4 2 2 2" xfId="1946"/>
    <cellStyle name="Comma 6 4 2 2 2 2" xfId="5366"/>
    <cellStyle name="Comma 6 4 2 2 2 2 2" xfId="11901"/>
    <cellStyle name="Comma 6 4 2 2 2 3" xfId="7638"/>
    <cellStyle name="Comma 6 4 2 2 2 3 2" xfId="12472"/>
    <cellStyle name="Comma 6 4 2 2 2 4" xfId="9910"/>
    <cellStyle name="Comma 6 4 2 2 2 4 2" xfId="13043"/>
    <cellStyle name="Comma 6 4 2 2 2 5" xfId="3373"/>
    <cellStyle name="Comma 6 4 2 2 2 5 2" xfId="11330"/>
    <cellStyle name="Comma 6 4 2 2 2 6" xfId="2797"/>
    <cellStyle name="Comma 6 4 2 2 2 7" xfId="10758"/>
    <cellStyle name="Comma 6 4 2 2 3" xfId="4231"/>
    <cellStyle name="Comma 6 4 2 2 3 2" xfId="11616"/>
    <cellStyle name="Comma 6 4 2 2 4" xfId="6503"/>
    <cellStyle name="Comma 6 4 2 2 4 2" xfId="12187"/>
    <cellStyle name="Comma 6 4 2 2 5" xfId="8775"/>
    <cellStyle name="Comma 6 4 2 2 5 2" xfId="12758"/>
    <cellStyle name="Comma 6 4 2 2 6" xfId="3088"/>
    <cellStyle name="Comma 6 4 2 2 6 2" xfId="11045"/>
    <cellStyle name="Comma 6 4 2 2 7" xfId="2517"/>
    <cellStyle name="Comma 6 4 2 2 8" xfId="10478"/>
    <cellStyle name="Comma 6 4 2 3" xfId="1492"/>
    <cellStyle name="Comma 6 4 2 3 2" xfId="4912"/>
    <cellStyle name="Comma 6 4 2 3 2 2" xfId="11787"/>
    <cellStyle name="Comma 6 4 2 3 3" xfId="7184"/>
    <cellStyle name="Comma 6 4 2 3 3 2" xfId="12358"/>
    <cellStyle name="Comma 6 4 2 3 4" xfId="9456"/>
    <cellStyle name="Comma 6 4 2 3 4 2" xfId="12929"/>
    <cellStyle name="Comma 6 4 2 3 5" xfId="3259"/>
    <cellStyle name="Comma 6 4 2 3 5 2" xfId="11216"/>
    <cellStyle name="Comma 6 4 2 3 6" xfId="2685"/>
    <cellStyle name="Comma 6 4 2 3 7" xfId="10646"/>
    <cellStyle name="Comma 6 4 2 4" xfId="3777"/>
    <cellStyle name="Comma 6 4 2 4 2" xfId="11502"/>
    <cellStyle name="Comma 6 4 2 5" xfId="6049"/>
    <cellStyle name="Comma 6 4 2 5 2" xfId="12073"/>
    <cellStyle name="Comma 6 4 2 6" xfId="8321"/>
    <cellStyle name="Comma 6 4 2 6 2" xfId="12644"/>
    <cellStyle name="Comma 6 4 2 7" xfId="2974"/>
    <cellStyle name="Comma 6 4 2 7 2" xfId="10931"/>
    <cellStyle name="Comma 6 4 2 8" xfId="2405"/>
    <cellStyle name="Comma 6 4 2 9" xfId="10366"/>
    <cellStyle name="Comma 6 4 3" xfId="1038"/>
    <cellStyle name="Comma 6 4 3 2" xfId="2173"/>
    <cellStyle name="Comma 6 4 3 2 2" xfId="5593"/>
    <cellStyle name="Comma 6 4 3 2 2 2" xfId="11958"/>
    <cellStyle name="Comma 6 4 3 2 3" xfId="7865"/>
    <cellStyle name="Comma 6 4 3 2 3 2" xfId="12529"/>
    <cellStyle name="Comma 6 4 3 2 4" xfId="10137"/>
    <cellStyle name="Comma 6 4 3 2 4 2" xfId="13100"/>
    <cellStyle name="Comma 6 4 3 2 5" xfId="3430"/>
    <cellStyle name="Comma 6 4 3 2 5 2" xfId="11387"/>
    <cellStyle name="Comma 6 4 3 2 6" xfId="2853"/>
    <cellStyle name="Comma 6 4 3 2 7" xfId="10814"/>
    <cellStyle name="Comma 6 4 3 3" xfId="4458"/>
    <cellStyle name="Comma 6 4 3 3 2" xfId="11673"/>
    <cellStyle name="Comma 6 4 3 4" xfId="6730"/>
    <cellStyle name="Comma 6 4 3 4 2" xfId="12244"/>
    <cellStyle name="Comma 6 4 3 5" xfId="9002"/>
    <cellStyle name="Comma 6 4 3 5 2" xfId="12815"/>
    <cellStyle name="Comma 6 4 3 6" xfId="3145"/>
    <cellStyle name="Comma 6 4 3 6 2" xfId="11102"/>
    <cellStyle name="Comma 6 4 3 7" xfId="2573"/>
    <cellStyle name="Comma 6 4 3 8" xfId="10534"/>
    <cellStyle name="Comma 6 4 4" xfId="584"/>
    <cellStyle name="Comma 6 4 4 2" xfId="1719"/>
    <cellStyle name="Comma 6 4 4 2 2" xfId="5139"/>
    <cellStyle name="Comma 6 4 4 2 2 2" xfId="11844"/>
    <cellStyle name="Comma 6 4 4 2 3" xfId="7411"/>
    <cellStyle name="Comma 6 4 4 2 3 2" xfId="12415"/>
    <cellStyle name="Comma 6 4 4 2 4" xfId="9683"/>
    <cellStyle name="Comma 6 4 4 2 4 2" xfId="12986"/>
    <cellStyle name="Comma 6 4 4 2 5" xfId="3316"/>
    <cellStyle name="Comma 6 4 4 2 5 2" xfId="11273"/>
    <cellStyle name="Comma 6 4 4 2 6" xfId="2741"/>
    <cellStyle name="Comma 6 4 4 2 7" xfId="10702"/>
    <cellStyle name="Comma 6 4 4 3" xfId="4004"/>
    <cellStyle name="Comma 6 4 4 3 2" xfId="11559"/>
    <cellStyle name="Comma 6 4 4 4" xfId="6276"/>
    <cellStyle name="Comma 6 4 4 4 2" xfId="12130"/>
    <cellStyle name="Comma 6 4 4 5" xfId="8548"/>
    <cellStyle name="Comma 6 4 4 5 2" xfId="12701"/>
    <cellStyle name="Comma 6 4 4 6" xfId="3031"/>
    <cellStyle name="Comma 6 4 4 6 2" xfId="10988"/>
    <cellStyle name="Comma 6 4 4 7" xfId="2461"/>
    <cellStyle name="Comma 6 4 4 8" xfId="10422"/>
    <cellStyle name="Comma 6 4 5" xfId="1265"/>
    <cellStyle name="Comma 6 4 5 2" xfId="4685"/>
    <cellStyle name="Comma 6 4 5 2 2" xfId="11730"/>
    <cellStyle name="Comma 6 4 5 3" xfId="6957"/>
    <cellStyle name="Comma 6 4 5 3 2" xfId="12301"/>
    <cellStyle name="Comma 6 4 5 4" xfId="9229"/>
    <cellStyle name="Comma 6 4 5 4 2" xfId="12872"/>
    <cellStyle name="Comma 6 4 5 5" xfId="3202"/>
    <cellStyle name="Comma 6 4 5 5 2" xfId="11159"/>
    <cellStyle name="Comma 6 4 5 6" xfId="2629"/>
    <cellStyle name="Comma 6 4 5 7" xfId="10590"/>
    <cellStyle name="Comma 6 4 6" xfId="3550"/>
    <cellStyle name="Comma 6 4 6 2" xfId="11445"/>
    <cellStyle name="Comma 6 4 7" xfId="5822"/>
    <cellStyle name="Comma 6 4 7 2" xfId="12016"/>
    <cellStyle name="Comma 6 4 8" xfId="8094"/>
    <cellStyle name="Comma 6 4 8 2" xfId="12587"/>
    <cellStyle name="Comma 6 4 9" xfId="2914"/>
    <cellStyle name="Comma 6 4 9 2" xfId="10873"/>
    <cellStyle name="Comma 6 5" xfId="245"/>
    <cellStyle name="Comma 6 5 10" xfId="2377"/>
    <cellStyle name="Comma 6 5 11" xfId="10338"/>
    <cellStyle name="Comma 6 5 2" xfId="472"/>
    <cellStyle name="Comma 6 5 2 2" xfId="926"/>
    <cellStyle name="Comma 6 5 2 2 2" xfId="2061"/>
    <cellStyle name="Comma 6 5 2 2 2 2" xfId="5481"/>
    <cellStyle name="Comma 6 5 2 2 2 2 2" xfId="11930"/>
    <cellStyle name="Comma 6 5 2 2 2 3" xfId="7753"/>
    <cellStyle name="Comma 6 5 2 2 2 3 2" xfId="12501"/>
    <cellStyle name="Comma 6 5 2 2 2 4" xfId="10025"/>
    <cellStyle name="Comma 6 5 2 2 2 4 2" xfId="13072"/>
    <cellStyle name="Comma 6 5 2 2 2 5" xfId="3402"/>
    <cellStyle name="Comma 6 5 2 2 2 5 2" xfId="11359"/>
    <cellStyle name="Comma 6 5 2 2 2 6" xfId="2825"/>
    <cellStyle name="Comma 6 5 2 2 2 7" xfId="10786"/>
    <cellStyle name="Comma 6 5 2 2 3" xfId="4346"/>
    <cellStyle name="Comma 6 5 2 2 3 2" xfId="11645"/>
    <cellStyle name="Comma 6 5 2 2 4" xfId="6618"/>
    <cellStyle name="Comma 6 5 2 2 4 2" xfId="12216"/>
    <cellStyle name="Comma 6 5 2 2 5" xfId="8890"/>
    <cellStyle name="Comma 6 5 2 2 5 2" xfId="12787"/>
    <cellStyle name="Comma 6 5 2 2 6" xfId="3117"/>
    <cellStyle name="Comma 6 5 2 2 6 2" xfId="11074"/>
    <cellStyle name="Comma 6 5 2 2 7" xfId="2545"/>
    <cellStyle name="Comma 6 5 2 2 8" xfId="10506"/>
    <cellStyle name="Comma 6 5 2 3" xfId="1607"/>
    <cellStyle name="Comma 6 5 2 3 2" xfId="5027"/>
    <cellStyle name="Comma 6 5 2 3 2 2" xfId="11816"/>
    <cellStyle name="Comma 6 5 2 3 3" xfId="7299"/>
    <cellStyle name="Comma 6 5 2 3 3 2" xfId="12387"/>
    <cellStyle name="Comma 6 5 2 3 4" xfId="9571"/>
    <cellStyle name="Comma 6 5 2 3 4 2" xfId="12958"/>
    <cellStyle name="Comma 6 5 2 3 5" xfId="3288"/>
    <cellStyle name="Comma 6 5 2 3 5 2" xfId="11245"/>
    <cellStyle name="Comma 6 5 2 3 6" xfId="2713"/>
    <cellStyle name="Comma 6 5 2 3 7" xfId="10674"/>
    <cellStyle name="Comma 6 5 2 4" xfId="3892"/>
    <cellStyle name="Comma 6 5 2 4 2" xfId="11531"/>
    <cellStyle name="Comma 6 5 2 5" xfId="6164"/>
    <cellStyle name="Comma 6 5 2 5 2" xfId="12102"/>
    <cellStyle name="Comma 6 5 2 6" xfId="8436"/>
    <cellStyle name="Comma 6 5 2 6 2" xfId="12673"/>
    <cellStyle name="Comma 6 5 2 7" xfId="3003"/>
    <cellStyle name="Comma 6 5 2 7 2" xfId="10960"/>
    <cellStyle name="Comma 6 5 2 8" xfId="2433"/>
    <cellStyle name="Comma 6 5 2 9" xfId="10394"/>
    <cellStyle name="Comma 6 5 3" xfId="1153"/>
    <cellStyle name="Comma 6 5 3 2" xfId="2288"/>
    <cellStyle name="Comma 6 5 3 2 2" xfId="5708"/>
    <cellStyle name="Comma 6 5 3 2 2 2" xfId="11987"/>
    <cellStyle name="Comma 6 5 3 2 3" xfId="7980"/>
    <cellStyle name="Comma 6 5 3 2 3 2" xfId="12558"/>
    <cellStyle name="Comma 6 5 3 2 4" xfId="10252"/>
    <cellStyle name="Comma 6 5 3 2 4 2" xfId="13129"/>
    <cellStyle name="Comma 6 5 3 2 5" xfId="3459"/>
    <cellStyle name="Comma 6 5 3 2 5 2" xfId="11416"/>
    <cellStyle name="Comma 6 5 3 2 6" xfId="2881"/>
    <cellStyle name="Comma 6 5 3 2 7" xfId="10842"/>
    <cellStyle name="Comma 6 5 3 3" xfId="4573"/>
    <cellStyle name="Comma 6 5 3 3 2" xfId="11702"/>
    <cellStyle name="Comma 6 5 3 4" xfId="6845"/>
    <cellStyle name="Comma 6 5 3 4 2" xfId="12273"/>
    <cellStyle name="Comma 6 5 3 5" xfId="9117"/>
    <cellStyle name="Comma 6 5 3 5 2" xfId="12844"/>
    <cellStyle name="Comma 6 5 3 6" xfId="3174"/>
    <cellStyle name="Comma 6 5 3 6 2" xfId="11131"/>
    <cellStyle name="Comma 6 5 3 7" xfId="2601"/>
    <cellStyle name="Comma 6 5 3 8" xfId="10562"/>
    <cellStyle name="Comma 6 5 4" xfId="699"/>
    <cellStyle name="Comma 6 5 4 2" xfId="1834"/>
    <cellStyle name="Comma 6 5 4 2 2" xfId="5254"/>
    <cellStyle name="Comma 6 5 4 2 2 2" xfId="11873"/>
    <cellStyle name="Comma 6 5 4 2 3" xfId="7526"/>
    <cellStyle name="Comma 6 5 4 2 3 2" xfId="12444"/>
    <cellStyle name="Comma 6 5 4 2 4" xfId="9798"/>
    <cellStyle name="Comma 6 5 4 2 4 2" xfId="13015"/>
    <cellStyle name="Comma 6 5 4 2 5" xfId="3345"/>
    <cellStyle name="Comma 6 5 4 2 5 2" xfId="11302"/>
    <cellStyle name="Comma 6 5 4 2 6" xfId="2769"/>
    <cellStyle name="Comma 6 5 4 2 7" xfId="10730"/>
    <cellStyle name="Comma 6 5 4 3" xfId="4119"/>
    <cellStyle name="Comma 6 5 4 3 2" xfId="11588"/>
    <cellStyle name="Comma 6 5 4 4" xfId="6391"/>
    <cellStyle name="Comma 6 5 4 4 2" xfId="12159"/>
    <cellStyle name="Comma 6 5 4 5" xfId="8663"/>
    <cellStyle name="Comma 6 5 4 5 2" xfId="12730"/>
    <cellStyle name="Comma 6 5 4 6" xfId="3060"/>
    <cellStyle name="Comma 6 5 4 6 2" xfId="11017"/>
    <cellStyle name="Comma 6 5 4 7" xfId="2489"/>
    <cellStyle name="Comma 6 5 4 8" xfId="10450"/>
    <cellStyle name="Comma 6 5 5" xfId="1380"/>
    <cellStyle name="Comma 6 5 5 2" xfId="4800"/>
    <cellStyle name="Comma 6 5 5 2 2" xfId="11759"/>
    <cellStyle name="Comma 6 5 5 3" xfId="7072"/>
    <cellStyle name="Comma 6 5 5 3 2" xfId="12330"/>
    <cellStyle name="Comma 6 5 5 4" xfId="9344"/>
    <cellStyle name="Comma 6 5 5 4 2" xfId="12901"/>
    <cellStyle name="Comma 6 5 5 5" xfId="3231"/>
    <cellStyle name="Comma 6 5 5 5 2" xfId="11188"/>
    <cellStyle name="Comma 6 5 5 6" xfId="2657"/>
    <cellStyle name="Comma 6 5 5 7" xfId="10618"/>
    <cellStyle name="Comma 6 5 6" xfId="3665"/>
    <cellStyle name="Comma 6 5 6 2" xfId="11474"/>
    <cellStyle name="Comma 6 5 7" xfId="5937"/>
    <cellStyle name="Comma 6 5 7 2" xfId="12045"/>
    <cellStyle name="Comma 6 5 8" xfId="8209"/>
    <cellStyle name="Comma 6 5 8 2" xfId="12616"/>
    <cellStyle name="Comma 6 5 9" xfId="2946"/>
    <cellStyle name="Comma 6 5 9 2" xfId="10903"/>
    <cellStyle name="Comma 6 6" xfId="301"/>
    <cellStyle name="Comma 6 6 2" xfId="755"/>
    <cellStyle name="Comma 6 6 2 2" xfId="1890"/>
    <cellStyle name="Comma 6 6 2 2 2" xfId="5310"/>
    <cellStyle name="Comma 6 6 2 2 2 2" xfId="11887"/>
    <cellStyle name="Comma 6 6 2 2 3" xfId="7582"/>
    <cellStyle name="Comma 6 6 2 2 3 2" xfId="12458"/>
    <cellStyle name="Comma 6 6 2 2 4" xfId="9854"/>
    <cellStyle name="Comma 6 6 2 2 4 2" xfId="13029"/>
    <cellStyle name="Comma 6 6 2 2 5" xfId="3359"/>
    <cellStyle name="Comma 6 6 2 2 5 2" xfId="11316"/>
    <cellStyle name="Comma 6 6 2 2 6" xfId="2783"/>
    <cellStyle name="Comma 6 6 2 2 7" xfId="10744"/>
    <cellStyle name="Comma 6 6 2 3" xfId="4175"/>
    <cellStyle name="Comma 6 6 2 3 2" xfId="11602"/>
    <cellStyle name="Comma 6 6 2 4" xfId="6447"/>
    <cellStyle name="Comma 6 6 2 4 2" xfId="12173"/>
    <cellStyle name="Comma 6 6 2 5" xfId="8719"/>
    <cellStyle name="Comma 6 6 2 5 2" xfId="12744"/>
    <cellStyle name="Comma 6 6 2 6" xfId="3074"/>
    <cellStyle name="Comma 6 6 2 6 2" xfId="11031"/>
    <cellStyle name="Comma 6 6 2 7" xfId="2503"/>
    <cellStyle name="Comma 6 6 2 8" xfId="10464"/>
    <cellStyle name="Comma 6 6 3" xfId="1436"/>
    <cellStyle name="Comma 6 6 3 2" xfId="4856"/>
    <cellStyle name="Comma 6 6 3 2 2" xfId="11773"/>
    <cellStyle name="Comma 6 6 3 3" xfId="7128"/>
    <cellStyle name="Comma 6 6 3 3 2" xfId="12344"/>
    <cellStyle name="Comma 6 6 3 4" xfId="9400"/>
    <cellStyle name="Comma 6 6 3 4 2" xfId="12915"/>
    <cellStyle name="Comma 6 6 3 5" xfId="3245"/>
    <cellStyle name="Comma 6 6 3 5 2" xfId="11202"/>
    <cellStyle name="Comma 6 6 3 6" xfId="2671"/>
    <cellStyle name="Comma 6 6 3 7" xfId="10632"/>
    <cellStyle name="Comma 6 6 4" xfId="3721"/>
    <cellStyle name="Comma 6 6 4 2" xfId="11488"/>
    <cellStyle name="Comma 6 6 5" xfId="5993"/>
    <cellStyle name="Comma 6 6 5 2" xfId="12059"/>
    <cellStyle name="Comma 6 6 6" xfId="8265"/>
    <cellStyle name="Comma 6 6 6 2" xfId="12630"/>
    <cellStyle name="Comma 6 6 7" xfId="2960"/>
    <cellStyle name="Comma 6 6 7 2" xfId="10917"/>
    <cellStyle name="Comma 6 6 8" xfId="2391"/>
    <cellStyle name="Comma 6 6 9" xfId="10352"/>
    <cellStyle name="Comma 6 7" xfId="982"/>
    <cellStyle name="Comma 6 7 2" xfId="2117"/>
    <cellStyle name="Comma 6 7 2 2" xfId="5537"/>
    <cellStyle name="Comma 6 7 2 2 2" xfId="11944"/>
    <cellStyle name="Comma 6 7 2 3" xfId="7809"/>
    <cellStyle name="Comma 6 7 2 3 2" xfId="12515"/>
    <cellStyle name="Comma 6 7 2 4" xfId="10081"/>
    <cellStyle name="Comma 6 7 2 4 2" xfId="13086"/>
    <cellStyle name="Comma 6 7 2 5" xfId="3416"/>
    <cellStyle name="Comma 6 7 2 5 2" xfId="11373"/>
    <cellStyle name="Comma 6 7 2 6" xfId="2839"/>
    <cellStyle name="Comma 6 7 2 7" xfId="10800"/>
    <cellStyle name="Comma 6 7 3" xfId="4402"/>
    <cellStyle name="Comma 6 7 3 2" xfId="11659"/>
    <cellStyle name="Comma 6 7 4" xfId="6674"/>
    <cellStyle name="Comma 6 7 4 2" xfId="12230"/>
    <cellStyle name="Comma 6 7 5" xfId="8946"/>
    <cellStyle name="Comma 6 7 5 2" xfId="12801"/>
    <cellStyle name="Comma 6 7 6" xfId="3131"/>
    <cellStyle name="Comma 6 7 6 2" xfId="11088"/>
    <cellStyle name="Comma 6 7 7" xfId="2559"/>
    <cellStyle name="Comma 6 7 8" xfId="10520"/>
    <cellStyle name="Comma 6 8" xfId="528"/>
    <cellStyle name="Comma 6 8 2" xfId="1663"/>
    <cellStyle name="Comma 6 8 2 2" xfId="5083"/>
    <cellStyle name="Comma 6 8 2 2 2" xfId="11830"/>
    <cellStyle name="Comma 6 8 2 3" xfId="7355"/>
    <cellStyle name="Comma 6 8 2 3 2" xfId="12401"/>
    <cellStyle name="Comma 6 8 2 4" xfId="9627"/>
    <cellStyle name="Comma 6 8 2 4 2" xfId="12972"/>
    <cellStyle name="Comma 6 8 2 5" xfId="3302"/>
    <cellStyle name="Comma 6 8 2 5 2" xfId="11259"/>
    <cellStyle name="Comma 6 8 2 6" xfId="2727"/>
    <cellStyle name="Comma 6 8 2 7" xfId="10688"/>
    <cellStyle name="Comma 6 8 3" xfId="3948"/>
    <cellStyle name="Comma 6 8 3 2" xfId="11545"/>
    <cellStyle name="Comma 6 8 4" xfId="6220"/>
    <cellStyle name="Comma 6 8 4 2" xfId="12116"/>
    <cellStyle name="Comma 6 8 5" xfId="8492"/>
    <cellStyle name="Comma 6 8 5 2" xfId="12687"/>
    <cellStyle name="Comma 6 8 6" xfId="3017"/>
    <cellStyle name="Comma 6 8 6 2" xfId="10974"/>
    <cellStyle name="Comma 6 8 7" xfId="2447"/>
    <cellStyle name="Comma 6 8 8" xfId="10408"/>
    <cellStyle name="Comma 6 9" xfId="1209"/>
    <cellStyle name="Comma 6 9 2" xfId="4629"/>
    <cellStyle name="Comma 6 9 2 2" xfId="11716"/>
    <cellStyle name="Comma 6 9 3" xfId="6901"/>
    <cellStyle name="Comma 6 9 3 2" xfId="12287"/>
    <cellStyle name="Comma 6 9 4" xfId="9173"/>
    <cellStyle name="Comma 6 9 4 2" xfId="12858"/>
    <cellStyle name="Comma 6 9 5" xfId="3188"/>
    <cellStyle name="Comma 6 9 5 2" xfId="11145"/>
    <cellStyle name="Comma 6 9 6" xfId="2615"/>
    <cellStyle name="Comma 6 9 7" xfId="10576"/>
    <cellStyle name="Comma 7" xfId="63"/>
    <cellStyle name="Comma 7 10" xfId="3496"/>
    <cellStyle name="Comma 7 10 2" xfId="11432"/>
    <cellStyle name="Comma 7 11" xfId="5768"/>
    <cellStyle name="Comma 7 11 2" xfId="12003"/>
    <cellStyle name="Comma 7 12" xfId="8040"/>
    <cellStyle name="Comma 7 12 2" xfId="12574"/>
    <cellStyle name="Comma 7 13" xfId="2899"/>
    <cellStyle name="Comma 7 13 2" xfId="10859"/>
    <cellStyle name="Comma 7 14" xfId="2334"/>
    <cellStyle name="Comma 7 15" xfId="10295"/>
    <cellStyle name="Comma 7 2" xfId="93"/>
    <cellStyle name="Comma 7 2 10" xfId="5796"/>
    <cellStyle name="Comma 7 2 10 2" xfId="12010"/>
    <cellStyle name="Comma 7 2 11" xfId="8068"/>
    <cellStyle name="Comma 7 2 11 2" xfId="12581"/>
    <cellStyle name="Comma 7 2 12" xfId="2908"/>
    <cellStyle name="Comma 7 2 12 2" xfId="10867"/>
    <cellStyle name="Comma 7 2 13" xfId="2342"/>
    <cellStyle name="Comma 7 2 14" xfId="10303"/>
    <cellStyle name="Comma 7 2 2" xfId="205"/>
    <cellStyle name="Comma 7 2 2 10" xfId="2370"/>
    <cellStyle name="Comma 7 2 2 11" xfId="10331"/>
    <cellStyle name="Comma 7 2 2 2" xfId="443"/>
    <cellStyle name="Comma 7 2 2 2 2" xfId="897"/>
    <cellStyle name="Comma 7 2 2 2 2 2" xfId="2032"/>
    <cellStyle name="Comma 7 2 2 2 2 2 2" xfId="5452"/>
    <cellStyle name="Comma 7 2 2 2 2 2 2 2" xfId="11923"/>
    <cellStyle name="Comma 7 2 2 2 2 2 3" xfId="7724"/>
    <cellStyle name="Comma 7 2 2 2 2 2 3 2" xfId="12494"/>
    <cellStyle name="Comma 7 2 2 2 2 2 4" xfId="9996"/>
    <cellStyle name="Comma 7 2 2 2 2 2 4 2" xfId="13065"/>
    <cellStyle name="Comma 7 2 2 2 2 2 5" xfId="3395"/>
    <cellStyle name="Comma 7 2 2 2 2 2 5 2" xfId="11352"/>
    <cellStyle name="Comma 7 2 2 2 2 2 6" xfId="2819"/>
    <cellStyle name="Comma 7 2 2 2 2 2 7" xfId="10780"/>
    <cellStyle name="Comma 7 2 2 2 2 3" xfId="4317"/>
    <cellStyle name="Comma 7 2 2 2 2 3 2" xfId="11638"/>
    <cellStyle name="Comma 7 2 2 2 2 4" xfId="6589"/>
    <cellStyle name="Comma 7 2 2 2 2 4 2" xfId="12209"/>
    <cellStyle name="Comma 7 2 2 2 2 5" xfId="8861"/>
    <cellStyle name="Comma 7 2 2 2 2 5 2" xfId="12780"/>
    <cellStyle name="Comma 7 2 2 2 2 6" xfId="3110"/>
    <cellStyle name="Comma 7 2 2 2 2 6 2" xfId="11067"/>
    <cellStyle name="Comma 7 2 2 2 2 7" xfId="2539"/>
    <cellStyle name="Comma 7 2 2 2 2 8" xfId="10500"/>
    <cellStyle name="Comma 7 2 2 2 3" xfId="1578"/>
    <cellStyle name="Comma 7 2 2 2 3 2" xfId="4998"/>
    <cellStyle name="Comma 7 2 2 2 3 2 2" xfId="11809"/>
    <cellStyle name="Comma 7 2 2 2 3 3" xfId="7270"/>
    <cellStyle name="Comma 7 2 2 2 3 3 2" xfId="12380"/>
    <cellStyle name="Comma 7 2 2 2 3 4" xfId="9542"/>
    <cellStyle name="Comma 7 2 2 2 3 4 2" xfId="12951"/>
    <cellStyle name="Comma 7 2 2 2 3 5" xfId="3281"/>
    <cellStyle name="Comma 7 2 2 2 3 5 2" xfId="11238"/>
    <cellStyle name="Comma 7 2 2 2 3 6" xfId="2707"/>
    <cellStyle name="Comma 7 2 2 2 3 7" xfId="10668"/>
    <cellStyle name="Comma 7 2 2 2 4" xfId="3863"/>
    <cellStyle name="Comma 7 2 2 2 4 2" xfId="11524"/>
    <cellStyle name="Comma 7 2 2 2 5" xfId="6135"/>
    <cellStyle name="Comma 7 2 2 2 5 2" xfId="12095"/>
    <cellStyle name="Comma 7 2 2 2 6" xfId="8407"/>
    <cellStyle name="Comma 7 2 2 2 6 2" xfId="12666"/>
    <cellStyle name="Comma 7 2 2 2 7" xfId="2996"/>
    <cellStyle name="Comma 7 2 2 2 7 2" xfId="10953"/>
    <cellStyle name="Comma 7 2 2 2 8" xfId="2427"/>
    <cellStyle name="Comma 7 2 2 2 9" xfId="10388"/>
    <cellStyle name="Comma 7 2 2 3" xfId="1124"/>
    <cellStyle name="Comma 7 2 2 3 2" xfId="2259"/>
    <cellStyle name="Comma 7 2 2 3 2 2" xfId="5679"/>
    <cellStyle name="Comma 7 2 2 3 2 2 2" xfId="11980"/>
    <cellStyle name="Comma 7 2 2 3 2 3" xfId="7951"/>
    <cellStyle name="Comma 7 2 2 3 2 3 2" xfId="12551"/>
    <cellStyle name="Comma 7 2 2 3 2 4" xfId="10223"/>
    <cellStyle name="Comma 7 2 2 3 2 4 2" xfId="13122"/>
    <cellStyle name="Comma 7 2 2 3 2 5" xfId="3452"/>
    <cellStyle name="Comma 7 2 2 3 2 5 2" xfId="11409"/>
    <cellStyle name="Comma 7 2 2 3 2 6" xfId="2875"/>
    <cellStyle name="Comma 7 2 2 3 2 7" xfId="10836"/>
    <cellStyle name="Comma 7 2 2 3 3" xfId="4544"/>
    <cellStyle name="Comma 7 2 2 3 3 2" xfId="11695"/>
    <cellStyle name="Comma 7 2 2 3 4" xfId="6816"/>
    <cellStyle name="Comma 7 2 2 3 4 2" xfId="12266"/>
    <cellStyle name="Comma 7 2 2 3 5" xfId="9088"/>
    <cellStyle name="Comma 7 2 2 3 5 2" xfId="12837"/>
    <cellStyle name="Comma 7 2 2 3 6" xfId="3167"/>
    <cellStyle name="Comma 7 2 2 3 6 2" xfId="11124"/>
    <cellStyle name="Comma 7 2 2 3 7" xfId="2595"/>
    <cellStyle name="Comma 7 2 2 3 8" xfId="10556"/>
    <cellStyle name="Comma 7 2 2 4" xfId="670"/>
    <cellStyle name="Comma 7 2 2 4 2" xfId="1805"/>
    <cellStyle name="Comma 7 2 2 4 2 2" xfId="5225"/>
    <cellStyle name="Comma 7 2 2 4 2 2 2" xfId="11866"/>
    <cellStyle name="Comma 7 2 2 4 2 3" xfId="7497"/>
    <cellStyle name="Comma 7 2 2 4 2 3 2" xfId="12437"/>
    <cellStyle name="Comma 7 2 2 4 2 4" xfId="9769"/>
    <cellStyle name="Comma 7 2 2 4 2 4 2" xfId="13008"/>
    <cellStyle name="Comma 7 2 2 4 2 5" xfId="3338"/>
    <cellStyle name="Comma 7 2 2 4 2 5 2" xfId="11295"/>
    <cellStyle name="Comma 7 2 2 4 2 6" xfId="2763"/>
    <cellStyle name="Comma 7 2 2 4 2 7" xfId="10724"/>
    <cellStyle name="Comma 7 2 2 4 3" xfId="4090"/>
    <cellStyle name="Comma 7 2 2 4 3 2" xfId="11581"/>
    <cellStyle name="Comma 7 2 2 4 4" xfId="6362"/>
    <cellStyle name="Comma 7 2 2 4 4 2" xfId="12152"/>
    <cellStyle name="Comma 7 2 2 4 5" xfId="8634"/>
    <cellStyle name="Comma 7 2 2 4 5 2" xfId="12723"/>
    <cellStyle name="Comma 7 2 2 4 6" xfId="3053"/>
    <cellStyle name="Comma 7 2 2 4 6 2" xfId="11010"/>
    <cellStyle name="Comma 7 2 2 4 7" xfId="2483"/>
    <cellStyle name="Comma 7 2 2 4 8" xfId="10444"/>
    <cellStyle name="Comma 7 2 2 5" xfId="1351"/>
    <cellStyle name="Comma 7 2 2 5 2" xfId="4771"/>
    <cellStyle name="Comma 7 2 2 5 2 2" xfId="11752"/>
    <cellStyle name="Comma 7 2 2 5 3" xfId="7043"/>
    <cellStyle name="Comma 7 2 2 5 3 2" xfId="12323"/>
    <cellStyle name="Comma 7 2 2 5 4" xfId="9315"/>
    <cellStyle name="Comma 7 2 2 5 4 2" xfId="12894"/>
    <cellStyle name="Comma 7 2 2 5 5" xfId="3224"/>
    <cellStyle name="Comma 7 2 2 5 5 2" xfId="11181"/>
    <cellStyle name="Comma 7 2 2 5 6" xfId="2651"/>
    <cellStyle name="Comma 7 2 2 5 7" xfId="10612"/>
    <cellStyle name="Comma 7 2 2 6" xfId="3636"/>
    <cellStyle name="Comma 7 2 2 6 2" xfId="11467"/>
    <cellStyle name="Comma 7 2 2 7" xfId="5908"/>
    <cellStyle name="Comma 7 2 2 7 2" xfId="12038"/>
    <cellStyle name="Comma 7 2 2 8" xfId="8180"/>
    <cellStyle name="Comma 7 2 2 8 2" xfId="12609"/>
    <cellStyle name="Comma 7 2 2 9" xfId="2936"/>
    <cellStyle name="Comma 7 2 2 9 2" xfId="10895"/>
    <cellStyle name="Comma 7 2 3" xfId="149"/>
    <cellStyle name="Comma 7 2 3 10" xfId="2356"/>
    <cellStyle name="Comma 7 2 3 11" xfId="10317"/>
    <cellStyle name="Comma 7 2 3 2" xfId="387"/>
    <cellStyle name="Comma 7 2 3 2 2" xfId="841"/>
    <cellStyle name="Comma 7 2 3 2 2 2" xfId="1976"/>
    <cellStyle name="Comma 7 2 3 2 2 2 2" xfId="5396"/>
    <cellStyle name="Comma 7 2 3 2 2 2 2 2" xfId="11909"/>
    <cellStyle name="Comma 7 2 3 2 2 2 3" xfId="7668"/>
    <cellStyle name="Comma 7 2 3 2 2 2 3 2" xfId="12480"/>
    <cellStyle name="Comma 7 2 3 2 2 2 4" xfId="9940"/>
    <cellStyle name="Comma 7 2 3 2 2 2 4 2" xfId="13051"/>
    <cellStyle name="Comma 7 2 3 2 2 2 5" xfId="3381"/>
    <cellStyle name="Comma 7 2 3 2 2 2 5 2" xfId="11338"/>
    <cellStyle name="Comma 7 2 3 2 2 2 6" xfId="2805"/>
    <cellStyle name="Comma 7 2 3 2 2 2 7" xfId="10766"/>
    <cellStyle name="Comma 7 2 3 2 2 3" xfId="4261"/>
    <cellStyle name="Comma 7 2 3 2 2 3 2" xfId="11624"/>
    <cellStyle name="Comma 7 2 3 2 2 4" xfId="6533"/>
    <cellStyle name="Comma 7 2 3 2 2 4 2" xfId="12195"/>
    <cellStyle name="Comma 7 2 3 2 2 5" xfId="8805"/>
    <cellStyle name="Comma 7 2 3 2 2 5 2" xfId="12766"/>
    <cellStyle name="Comma 7 2 3 2 2 6" xfId="3096"/>
    <cellStyle name="Comma 7 2 3 2 2 6 2" xfId="11053"/>
    <cellStyle name="Comma 7 2 3 2 2 7" xfId="2525"/>
    <cellStyle name="Comma 7 2 3 2 2 8" xfId="10486"/>
    <cellStyle name="Comma 7 2 3 2 3" xfId="1522"/>
    <cellStyle name="Comma 7 2 3 2 3 2" xfId="4942"/>
    <cellStyle name="Comma 7 2 3 2 3 2 2" xfId="11795"/>
    <cellStyle name="Comma 7 2 3 2 3 3" xfId="7214"/>
    <cellStyle name="Comma 7 2 3 2 3 3 2" xfId="12366"/>
    <cellStyle name="Comma 7 2 3 2 3 4" xfId="9486"/>
    <cellStyle name="Comma 7 2 3 2 3 4 2" xfId="12937"/>
    <cellStyle name="Comma 7 2 3 2 3 5" xfId="3267"/>
    <cellStyle name="Comma 7 2 3 2 3 5 2" xfId="11224"/>
    <cellStyle name="Comma 7 2 3 2 3 6" xfId="2693"/>
    <cellStyle name="Comma 7 2 3 2 3 7" xfId="10654"/>
    <cellStyle name="Comma 7 2 3 2 4" xfId="3807"/>
    <cellStyle name="Comma 7 2 3 2 4 2" xfId="11510"/>
    <cellStyle name="Comma 7 2 3 2 5" xfId="6079"/>
    <cellStyle name="Comma 7 2 3 2 5 2" xfId="12081"/>
    <cellStyle name="Comma 7 2 3 2 6" xfId="8351"/>
    <cellStyle name="Comma 7 2 3 2 6 2" xfId="12652"/>
    <cellStyle name="Comma 7 2 3 2 7" xfId="2982"/>
    <cellStyle name="Comma 7 2 3 2 7 2" xfId="10939"/>
    <cellStyle name="Comma 7 2 3 2 8" xfId="2413"/>
    <cellStyle name="Comma 7 2 3 2 9" xfId="10374"/>
    <cellStyle name="Comma 7 2 3 3" xfId="1068"/>
    <cellStyle name="Comma 7 2 3 3 2" xfId="2203"/>
    <cellStyle name="Comma 7 2 3 3 2 2" xfId="5623"/>
    <cellStyle name="Comma 7 2 3 3 2 2 2" xfId="11966"/>
    <cellStyle name="Comma 7 2 3 3 2 3" xfId="7895"/>
    <cellStyle name="Comma 7 2 3 3 2 3 2" xfId="12537"/>
    <cellStyle name="Comma 7 2 3 3 2 4" xfId="10167"/>
    <cellStyle name="Comma 7 2 3 3 2 4 2" xfId="13108"/>
    <cellStyle name="Comma 7 2 3 3 2 5" xfId="3438"/>
    <cellStyle name="Comma 7 2 3 3 2 5 2" xfId="11395"/>
    <cellStyle name="Comma 7 2 3 3 2 6" xfId="2861"/>
    <cellStyle name="Comma 7 2 3 3 2 7" xfId="10822"/>
    <cellStyle name="Comma 7 2 3 3 3" xfId="4488"/>
    <cellStyle name="Comma 7 2 3 3 3 2" xfId="11681"/>
    <cellStyle name="Comma 7 2 3 3 4" xfId="6760"/>
    <cellStyle name="Comma 7 2 3 3 4 2" xfId="12252"/>
    <cellStyle name="Comma 7 2 3 3 5" xfId="9032"/>
    <cellStyle name="Comma 7 2 3 3 5 2" xfId="12823"/>
    <cellStyle name="Comma 7 2 3 3 6" xfId="3153"/>
    <cellStyle name="Comma 7 2 3 3 6 2" xfId="11110"/>
    <cellStyle name="Comma 7 2 3 3 7" xfId="2581"/>
    <cellStyle name="Comma 7 2 3 3 8" xfId="10542"/>
    <cellStyle name="Comma 7 2 3 4" xfId="614"/>
    <cellStyle name="Comma 7 2 3 4 2" xfId="1749"/>
    <cellStyle name="Comma 7 2 3 4 2 2" xfId="5169"/>
    <cellStyle name="Comma 7 2 3 4 2 2 2" xfId="11852"/>
    <cellStyle name="Comma 7 2 3 4 2 3" xfId="7441"/>
    <cellStyle name="Comma 7 2 3 4 2 3 2" xfId="12423"/>
    <cellStyle name="Comma 7 2 3 4 2 4" xfId="9713"/>
    <cellStyle name="Comma 7 2 3 4 2 4 2" xfId="12994"/>
    <cellStyle name="Comma 7 2 3 4 2 5" xfId="3324"/>
    <cellStyle name="Comma 7 2 3 4 2 5 2" xfId="11281"/>
    <cellStyle name="Comma 7 2 3 4 2 6" xfId="2749"/>
    <cellStyle name="Comma 7 2 3 4 2 7" xfId="10710"/>
    <cellStyle name="Comma 7 2 3 4 3" xfId="4034"/>
    <cellStyle name="Comma 7 2 3 4 3 2" xfId="11567"/>
    <cellStyle name="Comma 7 2 3 4 4" xfId="6306"/>
    <cellStyle name="Comma 7 2 3 4 4 2" xfId="12138"/>
    <cellStyle name="Comma 7 2 3 4 5" xfId="8578"/>
    <cellStyle name="Comma 7 2 3 4 5 2" xfId="12709"/>
    <cellStyle name="Comma 7 2 3 4 6" xfId="3039"/>
    <cellStyle name="Comma 7 2 3 4 6 2" xfId="10996"/>
    <cellStyle name="Comma 7 2 3 4 7" xfId="2469"/>
    <cellStyle name="Comma 7 2 3 4 8" xfId="10430"/>
    <cellStyle name="Comma 7 2 3 5" xfId="1295"/>
    <cellStyle name="Comma 7 2 3 5 2" xfId="4715"/>
    <cellStyle name="Comma 7 2 3 5 2 2" xfId="11738"/>
    <cellStyle name="Comma 7 2 3 5 3" xfId="6987"/>
    <cellStyle name="Comma 7 2 3 5 3 2" xfId="12309"/>
    <cellStyle name="Comma 7 2 3 5 4" xfId="9259"/>
    <cellStyle name="Comma 7 2 3 5 4 2" xfId="12880"/>
    <cellStyle name="Comma 7 2 3 5 5" xfId="3210"/>
    <cellStyle name="Comma 7 2 3 5 5 2" xfId="11167"/>
    <cellStyle name="Comma 7 2 3 5 6" xfId="2637"/>
    <cellStyle name="Comma 7 2 3 5 7" xfId="10598"/>
    <cellStyle name="Comma 7 2 3 6" xfId="3580"/>
    <cellStyle name="Comma 7 2 3 6 2" xfId="11453"/>
    <cellStyle name="Comma 7 2 3 7" xfId="5852"/>
    <cellStyle name="Comma 7 2 3 7 2" xfId="12024"/>
    <cellStyle name="Comma 7 2 3 8" xfId="8124"/>
    <cellStyle name="Comma 7 2 3 8 2" xfId="12595"/>
    <cellStyle name="Comma 7 2 3 9" xfId="2922"/>
    <cellStyle name="Comma 7 2 3 9 2" xfId="10881"/>
    <cellStyle name="Comma 7 2 4" xfId="275"/>
    <cellStyle name="Comma 7 2 4 10" xfId="2385"/>
    <cellStyle name="Comma 7 2 4 11" xfId="10346"/>
    <cellStyle name="Comma 7 2 4 2" xfId="502"/>
    <cellStyle name="Comma 7 2 4 2 2" xfId="956"/>
    <cellStyle name="Comma 7 2 4 2 2 2" xfId="2091"/>
    <cellStyle name="Comma 7 2 4 2 2 2 2" xfId="5511"/>
    <cellStyle name="Comma 7 2 4 2 2 2 2 2" xfId="11938"/>
    <cellStyle name="Comma 7 2 4 2 2 2 3" xfId="7783"/>
    <cellStyle name="Comma 7 2 4 2 2 2 3 2" xfId="12509"/>
    <cellStyle name="Comma 7 2 4 2 2 2 4" xfId="10055"/>
    <cellStyle name="Comma 7 2 4 2 2 2 4 2" xfId="13080"/>
    <cellStyle name="Comma 7 2 4 2 2 2 5" xfId="3410"/>
    <cellStyle name="Comma 7 2 4 2 2 2 5 2" xfId="11367"/>
    <cellStyle name="Comma 7 2 4 2 2 2 6" xfId="2833"/>
    <cellStyle name="Comma 7 2 4 2 2 2 7" xfId="10794"/>
    <cellStyle name="Comma 7 2 4 2 2 3" xfId="4376"/>
    <cellStyle name="Comma 7 2 4 2 2 3 2" xfId="11653"/>
    <cellStyle name="Comma 7 2 4 2 2 4" xfId="6648"/>
    <cellStyle name="Comma 7 2 4 2 2 4 2" xfId="12224"/>
    <cellStyle name="Comma 7 2 4 2 2 5" xfId="8920"/>
    <cellStyle name="Comma 7 2 4 2 2 5 2" xfId="12795"/>
    <cellStyle name="Comma 7 2 4 2 2 6" xfId="3125"/>
    <cellStyle name="Comma 7 2 4 2 2 6 2" xfId="11082"/>
    <cellStyle name="Comma 7 2 4 2 2 7" xfId="2553"/>
    <cellStyle name="Comma 7 2 4 2 2 8" xfId="10514"/>
    <cellStyle name="Comma 7 2 4 2 3" xfId="1637"/>
    <cellStyle name="Comma 7 2 4 2 3 2" xfId="5057"/>
    <cellStyle name="Comma 7 2 4 2 3 2 2" xfId="11824"/>
    <cellStyle name="Comma 7 2 4 2 3 3" xfId="7329"/>
    <cellStyle name="Comma 7 2 4 2 3 3 2" xfId="12395"/>
    <cellStyle name="Comma 7 2 4 2 3 4" xfId="9601"/>
    <cellStyle name="Comma 7 2 4 2 3 4 2" xfId="12966"/>
    <cellStyle name="Comma 7 2 4 2 3 5" xfId="3296"/>
    <cellStyle name="Comma 7 2 4 2 3 5 2" xfId="11253"/>
    <cellStyle name="Comma 7 2 4 2 3 6" xfId="2721"/>
    <cellStyle name="Comma 7 2 4 2 3 7" xfId="10682"/>
    <cellStyle name="Comma 7 2 4 2 4" xfId="3922"/>
    <cellStyle name="Comma 7 2 4 2 4 2" xfId="11539"/>
    <cellStyle name="Comma 7 2 4 2 5" xfId="6194"/>
    <cellStyle name="Comma 7 2 4 2 5 2" xfId="12110"/>
    <cellStyle name="Comma 7 2 4 2 6" xfId="8466"/>
    <cellStyle name="Comma 7 2 4 2 6 2" xfId="12681"/>
    <cellStyle name="Comma 7 2 4 2 7" xfId="3011"/>
    <cellStyle name="Comma 7 2 4 2 7 2" xfId="10968"/>
    <cellStyle name="Comma 7 2 4 2 8" xfId="2441"/>
    <cellStyle name="Comma 7 2 4 2 9" xfId="10402"/>
    <cellStyle name="Comma 7 2 4 3" xfId="1183"/>
    <cellStyle name="Comma 7 2 4 3 2" xfId="2318"/>
    <cellStyle name="Comma 7 2 4 3 2 2" xfId="5738"/>
    <cellStyle name="Comma 7 2 4 3 2 2 2" xfId="11995"/>
    <cellStyle name="Comma 7 2 4 3 2 3" xfId="8010"/>
    <cellStyle name="Comma 7 2 4 3 2 3 2" xfId="12566"/>
    <cellStyle name="Comma 7 2 4 3 2 4" xfId="10282"/>
    <cellStyle name="Comma 7 2 4 3 2 4 2" xfId="13137"/>
    <cellStyle name="Comma 7 2 4 3 2 5" xfId="3467"/>
    <cellStyle name="Comma 7 2 4 3 2 5 2" xfId="11424"/>
    <cellStyle name="Comma 7 2 4 3 2 6" xfId="2889"/>
    <cellStyle name="Comma 7 2 4 3 2 7" xfId="10850"/>
    <cellStyle name="Comma 7 2 4 3 3" xfId="4603"/>
    <cellStyle name="Comma 7 2 4 3 3 2" xfId="11710"/>
    <cellStyle name="Comma 7 2 4 3 4" xfId="6875"/>
    <cellStyle name="Comma 7 2 4 3 4 2" xfId="12281"/>
    <cellStyle name="Comma 7 2 4 3 5" xfId="9147"/>
    <cellStyle name="Comma 7 2 4 3 5 2" xfId="12852"/>
    <cellStyle name="Comma 7 2 4 3 6" xfId="3182"/>
    <cellStyle name="Comma 7 2 4 3 6 2" xfId="11139"/>
    <cellStyle name="Comma 7 2 4 3 7" xfId="2609"/>
    <cellStyle name="Comma 7 2 4 3 8" xfId="10570"/>
    <cellStyle name="Comma 7 2 4 4" xfId="729"/>
    <cellStyle name="Comma 7 2 4 4 2" xfId="1864"/>
    <cellStyle name="Comma 7 2 4 4 2 2" xfId="5284"/>
    <cellStyle name="Comma 7 2 4 4 2 2 2" xfId="11881"/>
    <cellStyle name="Comma 7 2 4 4 2 3" xfId="7556"/>
    <cellStyle name="Comma 7 2 4 4 2 3 2" xfId="12452"/>
    <cellStyle name="Comma 7 2 4 4 2 4" xfId="9828"/>
    <cellStyle name="Comma 7 2 4 4 2 4 2" xfId="13023"/>
    <cellStyle name="Comma 7 2 4 4 2 5" xfId="3353"/>
    <cellStyle name="Comma 7 2 4 4 2 5 2" xfId="11310"/>
    <cellStyle name="Comma 7 2 4 4 2 6" xfId="2777"/>
    <cellStyle name="Comma 7 2 4 4 2 7" xfId="10738"/>
    <cellStyle name="Comma 7 2 4 4 3" xfId="4149"/>
    <cellStyle name="Comma 7 2 4 4 3 2" xfId="11596"/>
    <cellStyle name="Comma 7 2 4 4 4" xfId="6421"/>
    <cellStyle name="Comma 7 2 4 4 4 2" xfId="12167"/>
    <cellStyle name="Comma 7 2 4 4 5" xfId="8693"/>
    <cellStyle name="Comma 7 2 4 4 5 2" xfId="12738"/>
    <cellStyle name="Comma 7 2 4 4 6" xfId="3068"/>
    <cellStyle name="Comma 7 2 4 4 6 2" xfId="11025"/>
    <cellStyle name="Comma 7 2 4 4 7" xfId="2497"/>
    <cellStyle name="Comma 7 2 4 4 8" xfId="10458"/>
    <cellStyle name="Comma 7 2 4 5" xfId="1410"/>
    <cellStyle name="Comma 7 2 4 5 2" xfId="4830"/>
    <cellStyle name="Comma 7 2 4 5 2 2" xfId="11767"/>
    <cellStyle name="Comma 7 2 4 5 3" xfId="7102"/>
    <cellStyle name="Comma 7 2 4 5 3 2" xfId="12338"/>
    <cellStyle name="Comma 7 2 4 5 4" xfId="9374"/>
    <cellStyle name="Comma 7 2 4 5 4 2" xfId="12909"/>
    <cellStyle name="Comma 7 2 4 5 5" xfId="3239"/>
    <cellStyle name="Comma 7 2 4 5 5 2" xfId="11196"/>
    <cellStyle name="Comma 7 2 4 5 6" xfId="2665"/>
    <cellStyle name="Comma 7 2 4 5 7" xfId="10626"/>
    <cellStyle name="Comma 7 2 4 6" xfId="3695"/>
    <cellStyle name="Comma 7 2 4 6 2" xfId="11482"/>
    <cellStyle name="Comma 7 2 4 7" xfId="5967"/>
    <cellStyle name="Comma 7 2 4 7 2" xfId="12053"/>
    <cellStyle name="Comma 7 2 4 8" xfId="8239"/>
    <cellStyle name="Comma 7 2 4 8 2" xfId="12624"/>
    <cellStyle name="Comma 7 2 4 9" xfId="2954"/>
    <cellStyle name="Comma 7 2 4 9 2" xfId="10911"/>
    <cellStyle name="Comma 7 2 5" xfId="331"/>
    <cellStyle name="Comma 7 2 5 2" xfId="785"/>
    <cellStyle name="Comma 7 2 5 2 2" xfId="1920"/>
    <cellStyle name="Comma 7 2 5 2 2 2" xfId="5340"/>
    <cellStyle name="Comma 7 2 5 2 2 2 2" xfId="11895"/>
    <cellStyle name="Comma 7 2 5 2 2 3" xfId="7612"/>
    <cellStyle name="Comma 7 2 5 2 2 3 2" xfId="12466"/>
    <cellStyle name="Comma 7 2 5 2 2 4" xfId="9884"/>
    <cellStyle name="Comma 7 2 5 2 2 4 2" xfId="13037"/>
    <cellStyle name="Comma 7 2 5 2 2 5" xfId="3367"/>
    <cellStyle name="Comma 7 2 5 2 2 5 2" xfId="11324"/>
    <cellStyle name="Comma 7 2 5 2 2 6" xfId="2791"/>
    <cellStyle name="Comma 7 2 5 2 2 7" xfId="10752"/>
    <cellStyle name="Comma 7 2 5 2 3" xfId="4205"/>
    <cellStyle name="Comma 7 2 5 2 3 2" xfId="11610"/>
    <cellStyle name="Comma 7 2 5 2 4" xfId="6477"/>
    <cellStyle name="Comma 7 2 5 2 4 2" xfId="12181"/>
    <cellStyle name="Comma 7 2 5 2 5" xfId="8749"/>
    <cellStyle name="Comma 7 2 5 2 5 2" xfId="12752"/>
    <cellStyle name="Comma 7 2 5 2 6" xfId="3082"/>
    <cellStyle name="Comma 7 2 5 2 6 2" xfId="11039"/>
    <cellStyle name="Comma 7 2 5 2 7" xfId="2511"/>
    <cellStyle name="Comma 7 2 5 2 8" xfId="10472"/>
    <cellStyle name="Comma 7 2 5 3" xfId="1466"/>
    <cellStyle name="Comma 7 2 5 3 2" xfId="4886"/>
    <cellStyle name="Comma 7 2 5 3 2 2" xfId="11781"/>
    <cellStyle name="Comma 7 2 5 3 3" xfId="7158"/>
    <cellStyle name="Comma 7 2 5 3 3 2" xfId="12352"/>
    <cellStyle name="Comma 7 2 5 3 4" xfId="9430"/>
    <cellStyle name="Comma 7 2 5 3 4 2" xfId="12923"/>
    <cellStyle name="Comma 7 2 5 3 5" xfId="3253"/>
    <cellStyle name="Comma 7 2 5 3 5 2" xfId="11210"/>
    <cellStyle name="Comma 7 2 5 3 6" xfId="2679"/>
    <cellStyle name="Comma 7 2 5 3 7" xfId="10640"/>
    <cellStyle name="Comma 7 2 5 4" xfId="3751"/>
    <cellStyle name="Comma 7 2 5 4 2" xfId="11496"/>
    <cellStyle name="Comma 7 2 5 5" xfId="6023"/>
    <cellStyle name="Comma 7 2 5 5 2" xfId="12067"/>
    <cellStyle name="Comma 7 2 5 6" xfId="8295"/>
    <cellStyle name="Comma 7 2 5 6 2" xfId="12638"/>
    <cellStyle name="Comma 7 2 5 7" xfId="2968"/>
    <cellStyle name="Comma 7 2 5 7 2" xfId="10925"/>
    <cellStyle name="Comma 7 2 5 8" xfId="2399"/>
    <cellStyle name="Comma 7 2 5 9" xfId="10360"/>
    <cellStyle name="Comma 7 2 6" xfId="1012"/>
    <cellStyle name="Comma 7 2 6 2" xfId="2147"/>
    <cellStyle name="Comma 7 2 6 2 2" xfId="5567"/>
    <cellStyle name="Comma 7 2 6 2 2 2" xfId="11952"/>
    <cellStyle name="Comma 7 2 6 2 3" xfId="7839"/>
    <cellStyle name="Comma 7 2 6 2 3 2" xfId="12523"/>
    <cellStyle name="Comma 7 2 6 2 4" xfId="10111"/>
    <cellStyle name="Comma 7 2 6 2 4 2" xfId="13094"/>
    <cellStyle name="Comma 7 2 6 2 5" xfId="3424"/>
    <cellStyle name="Comma 7 2 6 2 5 2" xfId="11381"/>
    <cellStyle name="Comma 7 2 6 2 6" xfId="2847"/>
    <cellStyle name="Comma 7 2 6 2 7" xfId="10808"/>
    <cellStyle name="Comma 7 2 6 3" xfId="4432"/>
    <cellStyle name="Comma 7 2 6 3 2" xfId="11667"/>
    <cellStyle name="Comma 7 2 6 4" xfId="6704"/>
    <cellStyle name="Comma 7 2 6 4 2" xfId="12238"/>
    <cellStyle name="Comma 7 2 6 5" xfId="8976"/>
    <cellStyle name="Comma 7 2 6 5 2" xfId="12809"/>
    <cellStyle name="Comma 7 2 6 6" xfId="3139"/>
    <cellStyle name="Comma 7 2 6 6 2" xfId="11096"/>
    <cellStyle name="Comma 7 2 6 7" xfId="2567"/>
    <cellStyle name="Comma 7 2 6 8" xfId="10528"/>
    <cellStyle name="Comma 7 2 7" xfId="558"/>
    <cellStyle name="Comma 7 2 7 2" xfId="1693"/>
    <cellStyle name="Comma 7 2 7 2 2" xfId="5113"/>
    <cellStyle name="Comma 7 2 7 2 2 2" xfId="11838"/>
    <cellStyle name="Comma 7 2 7 2 3" xfId="7385"/>
    <cellStyle name="Comma 7 2 7 2 3 2" xfId="12409"/>
    <cellStyle name="Comma 7 2 7 2 4" xfId="9657"/>
    <cellStyle name="Comma 7 2 7 2 4 2" xfId="12980"/>
    <cellStyle name="Comma 7 2 7 2 5" xfId="3310"/>
    <cellStyle name="Comma 7 2 7 2 5 2" xfId="11267"/>
    <cellStyle name="Comma 7 2 7 2 6" xfId="2735"/>
    <cellStyle name="Comma 7 2 7 2 7" xfId="10696"/>
    <cellStyle name="Comma 7 2 7 3" xfId="3978"/>
    <cellStyle name="Comma 7 2 7 3 2" xfId="11553"/>
    <cellStyle name="Comma 7 2 7 4" xfId="6250"/>
    <cellStyle name="Comma 7 2 7 4 2" xfId="12124"/>
    <cellStyle name="Comma 7 2 7 5" xfId="8522"/>
    <cellStyle name="Comma 7 2 7 5 2" xfId="12695"/>
    <cellStyle name="Comma 7 2 7 6" xfId="3025"/>
    <cellStyle name="Comma 7 2 7 6 2" xfId="10982"/>
    <cellStyle name="Comma 7 2 7 7" xfId="2455"/>
    <cellStyle name="Comma 7 2 7 8" xfId="10416"/>
    <cellStyle name="Comma 7 2 8" xfId="1239"/>
    <cellStyle name="Comma 7 2 8 2" xfId="4659"/>
    <cellStyle name="Comma 7 2 8 2 2" xfId="11724"/>
    <cellStyle name="Comma 7 2 8 3" xfId="6931"/>
    <cellStyle name="Comma 7 2 8 3 2" xfId="12295"/>
    <cellStyle name="Comma 7 2 8 4" xfId="9203"/>
    <cellStyle name="Comma 7 2 8 4 2" xfId="12866"/>
    <cellStyle name="Comma 7 2 8 5" xfId="3196"/>
    <cellStyle name="Comma 7 2 8 5 2" xfId="11153"/>
    <cellStyle name="Comma 7 2 8 6" xfId="2623"/>
    <cellStyle name="Comma 7 2 8 7" xfId="10584"/>
    <cellStyle name="Comma 7 2 9" xfId="3524"/>
    <cellStyle name="Comma 7 2 9 2" xfId="11439"/>
    <cellStyle name="Comma 7 3" xfId="177"/>
    <cellStyle name="Comma 7 3 10" xfId="2363"/>
    <cellStyle name="Comma 7 3 11" xfId="10324"/>
    <cellStyle name="Comma 7 3 2" xfId="415"/>
    <cellStyle name="Comma 7 3 2 2" xfId="869"/>
    <cellStyle name="Comma 7 3 2 2 2" xfId="2004"/>
    <cellStyle name="Comma 7 3 2 2 2 2" xfId="5424"/>
    <cellStyle name="Comma 7 3 2 2 2 2 2" xfId="11916"/>
    <cellStyle name="Comma 7 3 2 2 2 3" xfId="7696"/>
    <cellStyle name="Comma 7 3 2 2 2 3 2" xfId="12487"/>
    <cellStyle name="Comma 7 3 2 2 2 4" xfId="9968"/>
    <cellStyle name="Comma 7 3 2 2 2 4 2" xfId="13058"/>
    <cellStyle name="Comma 7 3 2 2 2 5" xfId="3388"/>
    <cellStyle name="Comma 7 3 2 2 2 5 2" xfId="11345"/>
    <cellStyle name="Comma 7 3 2 2 2 6" xfId="2812"/>
    <cellStyle name="Comma 7 3 2 2 2 7" xfId="10773"/>
    <cellStyle name="Comma 7 3 2 2 3" xfId="4289"/>
    <cellStyle name="Comma 7 3 2 2 3 2" xfId="11631"/>
    <cellStyle name="Comma 7 3 2 2 4" xfId="6561"/>
    <cellStyle name="Comma 7 3 2 2 4 2" xfId="12202"/>
    <cellStyle name="Comma 7 3 2 2 5" xfId="8833"/>
    <cellStyle name="Comma 7 3 2 2 5 2" xfId="12773"/>
    <cellStyle name="Comma 7 3 2 2 6" xfId="3103"/>
    <cellStyle name="Comma 7 3 2 2 6 2" xfId="11060"/>
    <cellStyle name="Comma 7 3 2 2 7" xfId="2532"/>
    <cellStyle name="Comma 7 3 2 2 8" xfId="10493"/>
    <cellStyle name="Comma 7 3 2 3" xfId="1550"/>
    <cellStyle name="Comma 7 3 2 3 2" xfId="4970"/>
    <cellStyle name="Comma 7 3 2 3 2 2" xfId="11802"/>
    <cellStyle name="Comma 7 3 2 3 3" xfId="7242"/>
    <cellStyle name="Comma 7 3 2 3 3 2" xfId="12373"/>
    <cellStyle name="Comma 7 3 2 3 4" xfId="9514"/>
    <cellStyle name="Comma 7 3 2 3 4 2" xfId="12944"/>
    <cellStyle name="Comma 7 3 2 3 5" xfId="3274"/>
    <cellStyle name="Comma 7 3 2 3 5 2" xfId="11231"/>
    <cellStyle name="Comma 7 3 2 3 6" xfId="2700"/>
    <cellStyle name="Comma 7 3 2 3 7" xfId="10661"/>
    <cellStyle name="Comma 7 3 2 4" xfId="3835"/>
    <cellStyle name="Comma 7 3 2 4 2" xfId="11517"/>
    <cellStyle name="Comma 7 3 2 5" xfId="6107"/>
    <cellStyle name="Comma 7 3 2 5 2" xfId="12088"/>
    <cellStyle name="Comma 7 3 2 6" xfId="8379"/>
    <cellStyle name="Comma 7 3 2 6 2" xfId="12659"/>
    <cellStyle name="Comma 7 3 2 7" xfId="2989"/>
    <cellStyle name="Comma 7 3 2 7 2" xfId="10946"/>
    <cellStyle name="Comma 7 3 2 8" xfId="2420"/>
    <cellStyle name="Comma 7 3 2 9" xfId="10381"/>
    <cellStyle name="Comma 7 3 3" xfId="1096"/>
    <cellStyle name="Comma 7 3 3 2" xfId="2231"/>
    <cellStyle name="Comma 7 3 3 2 2" xfId="5651"/>
    <cellStyle name="Comma 7 3 3 2 2 2" xfId="11973"/>
    <cellStyle name="Comma 7 3 3 2 3" xfId="7923"/>
    <cellStyle name="Comma 7 3 3 2 3 2" xfId="12544"/>
    <cellStyle name="Comma 7 3 3 2 4" xfId="10195"/>
    <cellStyle name="Comma 7 3 3 2 4 2" xfId="13115"/>
    <cellStyle name="Comma 7 3 3 2 5" xfId="3445"/>
    <cellStyle name="Comma 7 3 3 2 5 2" xfId="11402"/>
    <cellStyle name="Comma 7 3 3 2 6" xfId="2868"/>
    <cellStyle name="Comma 7 3 3 2 7" xfId="10829"/>
    <cellStyle name="Comma 7 3 3 3" xfId="4516"/>
    <cellStyle name="Comma 7 3 3 3 2" xfId="11688"/>
    <cellStyle name="Comma 7 3 3 4" xfId="6788"/>
    <cellStyle name="Comma 7 3 3 4 2" xfId="12259"/>
    <cellStyle name="Comma 7 3 3 5" xfId="9060"/>
    <cellStyle name="Comma 7 3 3 5 2" xfId="12830"/>
    <cellStyle name="Comma 7 3 3 6" xfId="3160"/>
    <cellStyle name="Comma 7 3 3 6 2" xfId="11117"/>
    <cellStyle name="Comma 7 3 3 7" xfId="2588"/>
    <cellStyle name="Comma 7 3 3 8" xfId="10549"/>
    <cellStyle name="Comma 7 3 4" xfId="642"/>
    <cellStyle name="Comma 7 3 4 2" xfId="1777"/>
    <cellStyle name="Comma 7 3 4 2 2" xfId="5197"/>
    <cellStyle name="Comma 7 3 4 2 2 2" xfId="11859"/>
    <cellStyle name="Comma 7 3 4 2 3" xfId="7469"/>
    <cellStyle name="Comma 7 3 4 2 3 2" xfId="12430"/>
    <cellStyle name="Comma 7 3 4 2 4" xfId="9741"/>
    <cellStyle name="Comma 7 3 4 2 4 2" xfId="13001"/>
    <cellStyle name="Comma 7 3 4 2 5" xfId="3331"/>
    <cellStyle name="Comma 7 3 4 2 5 2" xfId="11288"/>
    <cellStyle name="Comma 7 3 4 2 6" xfId="2756"/>
    <cellStyle name="Comma 7 3 4 2 7" xfId="10717"/>
    <cellStyle name="Comma 7 3 4 3" xfId="4062"/>
    <cellStyle name="Comma 7 3 4 3 2" xfId="11574"/>
    <cellStyle name="Comma 7 3 4 4" xfId="6334"/>
    <cellStyle name="Comma 7 3 4 4 2" xfId="12145"/>
    <cellStyle name="Comma 7 3 4 5" xfId="8606"/>
    <cellStyle name="Comma 7 3 4 5 2" xfId="12716"/>
    <cellStyle name="Comma 7 3 4 6" xfId="3046"/>
    <cellStyle name="Comma 7 3 4 6 2" xfId="11003"/>
    <cellStyle name="Comma 7 3 4 7" xfId="2476"/>
    <cellStyle name="Comma 7 3 4 8" xfId="10437"/>
    <cellStyle name="Comma 7 3 5" xfId="1323"/>
    <cellStyle name="Comma 7 3 5 2" xfId="4743"/>
    <cellStyle name="Comma 7 3 5 2 2" xfId="11745"/>
    <cellStyle name="Comma 7 3 5 3" xfId="7015"/>
    <cellStyle name="Comma 7 3 5 3 2" xfId="12316"/>
    <cellStyle name="Comma 7 3 5 4" xfId="9287"/>
    <cellStyle name="Comma 7 3 5 4 2" xfId="12887"/>
    <cellStyle name="Comma 7 3 5 5" xfId="3217"/>
    <cellStyle name="Comma 7 3 5 5 2" xfId="11174"/>
    <cellStyle name="Comma 7 3 5 6" xfId="2644"/>
    <cellStyle name="Comma 7 3 5 7" xfId="10605"/>
    <cellStyle name="Comma 7 3 6" xfId="3608"/>
    <cellStyle name="Comma 7 3 6 2" xfId="11460"/>
    <cellStyle name="Comma 7 3 7" xfId="5880"/>
    <cellStyle name="Comma 7 3 7 2" xfId="12031"/>
    <cellStyle name="Comma 7 3 8" xfId="8152"/>
    <cellStyle name="Comma 7 3 8 2" xfId="12602"/>
    <cellStyle name="Comma 7 3 9" xfId="2929"/>
    <cellStyle name="Comma 7 3 9 2" xfId="10888"/>
    <cellStyle name="Comma 7 4" xfId="121"/>
    <cellStyle name="Comma 7 4 10" xfId="2349"/>
    <cellStyle name="Comma 7 4 11" xfId="10310"/>
    <cellStyle name="Comma 7 4 2" xfId="359"/>
    <cellStyle name="Comma 7 4 2 2" xfId="813"/>
    <cellStyle name="Comma 7 4 2 2 2" xfId="1948"/>
    <cellStyle name="Comma 7 4 2 2 2 2" xfId="5368"/>
    <cellStyle name="Comma 7 4 2 2 2 2 2" xfId="11902"/>
    <cellStyle name="Comma 7 4 2 2 2 3" xfId="7640"/>
    <cellStyle name="Comma 7 4 2 2 2 3 2" xfId="12473"/>
    <cellStyle name="Comma 7 4 2 2 2 4" xfId="9912"/>
    <cellStyle name="Comma 7 4 2 2 2 4 2" xfId="13044"/>
    <cellStyle name="Comma 7 4 2 2 2 5" xfId="3374"/>
    <cellStyle name="Comma 7 4 2 2 2 5 2" xfId="11331"/>
    <cellStyle name="Comma 7 4 2 2 2 6" xfId="2798"/>
    <cellStyle name="Comma 7 4 2 2 2 7" xfId="10759"/>
    <cellStyle name="Comma 7 4 2 2 3" xfId="4233"/>
    <cellStyle name="Comma 7 4 2 2 3 2" xfId="11617"/>
    <cellStyle name="Comma 7 4 2 2 4" xfId="6505"/>
    <cellStyle name="Comma 7 4 2 2 4 2" xfId="12188"/>
    <cellStyle name="Comma 7 4 2 2 5" xfId="8777"/>
    <cellStyle name="Comma 7 4 2 2 5 2" xfId="12759"/>
    <cellStyle name="Comma 7 4 2 2 6" xfId="3089"/>
    <cellStyle name="Comma 7 4 2 2 6 2" xfId="11046"/>
    <cellStyle name="Comma 7 4 2 2 7" xfId="2518"/>
    <cellStyle name="Comma 7 4 2 2 8" xfId="10479"/>
    <cellStyle name="Comma 7 4 2 3" xfId="1494"/>
    <cellStyle name="Comma 7 4 2 3 2" xfId="4914"/>
    <cellStyle name="Comma 7 4 2 3 2 2" xfId="11788"/>
    <cellStyle name="Comma 7 4 2 3 3" xfId="7186"/>
    <cellStyle name="Comma 7 4 2 3 3 2" xfId="12359"/>
    <cellStyle name="Comma 7 4 2 3 4" xfId="9458"/>
    <cellStyle name="Comma 7 4 2 3 4 2" xfId="12930"/>
    <cellStyle name="Comma 7 4 2 3 5" xfId="3260"/>
    <cellStyle name="Comma 7 4 2 3 5 2" xfId="11217"/>
    <cellStyle name="Comma 7 4 2 3 6" xfId="2686"/>
    <cellStyle name="Comma 7 4 2 3 7" xfId="10647"/>
    <cellStyle name="Comma 7 4 2 4" xfId="3779"/>
    <cellStyle name="Comma 7 4 2 4 2" xfId="11503"/>
    <cellStyle name="Comma 7 4 2 5" xfId="6051"/>
    <cellStyle name="Comma 7 4 2 5 2" xfId="12074"/>
    <cellStyle name="Comma 7 4 2 6" xfId="8323"/>
    <cellStyle name="Comma 7 4 2 6 2" xfId="12645"/>
    <cellStyle name="Comma 7 4 2 7" xfId="2975"/>
    <cellStyle name="Comma 7 4 2 7 2" xfId="10932"/>
    <cellStyle name="Comma 7 4 2 8" xfId="2406"/>
    <cellStyle name="Comma 7 4 2 9" xfId="10367"/>
    <cellStyle name="Comma 7 4 3" xfId="1040"/>
    <cellStyle name="Comma 7 4 3 2" xfId="2175"/>
    <cellStyle name="Comma 7 4 3 2 2" xfId="5595"/>
    <cellStyle name="Comma 7 4 3 2 2 2" xfId="11959"/>
    <cellStyle name="Comma 7 4 3 2 3" xfId="7867"/>
    <cellStyle name="Comma 7 4 3 2 3 2" xfId="12530"/>
    <cellStyle name="Comma 7 4 3 2 4" xfId="10139"/>
    <cellStyle name="Comma 7 4 3 2 4 2" xfId="13101"/>
    <cellStyle name="Comma 7 4 3 2 5" xfId="3431"/>
    <cellStyle name="Comma 7 4 3 2 5 2" xfId="11388"/>
    <cellStyle name="Comma 7 4 3 2 6" xfId="2854"/>
    <cellStyle name="Comma 7 4 3 2 7" xfId="10815"/>
    <cellStyle name="Comma 7 4 3 3" xfId="4460"/>
    <cellStyle name="Comma 7 4 3 3 2" xfId="11674"/>
    <cellStyle name="Comma 7 4 3 4" xfId="6732"/>
    <cellStyle name="Comma 7 4 3 4 2" xfId="12245"/>
    <cellStyle name="Comma 7 4 3 5" xfId="9004"/>
    <cellStyle name="Comma 7 4 3 5 2" xfId="12816"/>
    <cellStyle name="Comma 7 4 3 6" xfId="3146"/>
    <cellStyle name="Comma 7 4 3 6 2" xfId="11103"/>
    <cellStyle name="Comma 7 4 3 7" xfId="2574"/>
    <cellStyle name="Comma 7 4 3 8" xfId="10535"/>
    <cellStyle name="Comma 7 4 4" xfId="586"/>
    <cellStyle name="Comma 7 4 4 2" xfId="1721"/>
    <cellStyle name="Comma 7 4 4 2 2" xfId="5141"/>
    <cellStyle name="Comma 7 4 4 2 2 2" xfId="11845"/>
    <cellStyle name="Comma 7 4 4 2 3" xfId="7413"/>
    <cellStyle name="Comma 7 4 4 2 3 2" xfId="12416"/>
    <cellStyle name="Comma 7 4 4 2 4" xfId="9685"/>
    <cellStyle name="Comma 7 4 4 2 4 2" xfId="12987"/>
    <cellStyle name="Comma 7 4 4 2 5" xfId="3317"/>
    <cellStyle name="Comma 7 4 4 2 5 2" xfId="11274"/>
    <cellStyle name="Comma 7 4 4 2 6" xfId="2742"/>
    <cellStyle name="Comma 7 4 4 2 7" xfId="10703"/>
    <cellStyle name="Comma 7 4 4 3" xfId="4006"/>
    <cellStyle name="Comma 7 4 4 3 2" xfId="11560"/>
    <cellStyle name="Comma 7 4 4 4" xfId="6278"/>
    <cellStyle name="Comma 7 4 4 4 2" xfId="12131"/>
    <cellStyle name="Comma 7 4 4 5" xfId="8550"/>
    <cellStyle name="Comma 7 4 4 5 2" xfId="12702"/>
    <cellStyle name="Comma 7 4 4 6" xfId="3032"/>
    <cellStyle name="Comma 7 4 4 6 2" xfId="10989"/>
    <cellStyle name="Comma 7 4 4 7" xfId="2462"/>
    <cellStyle name="Comma 7 4 4 8" xfId="10423"/>
    <cellStyle name="Comma 7 4 5" xfId="1267"/>
    <cellStyle name="Comma 7 4 5 2" xfId="4687"/>
    <cellStyle name="Comma 7 4 5 2 2" xfId="11731"/>
    <cellStyle name="Comma 7 4 5 3" xfId="6959"/>
    <cellStyle name="Comma 7 4 5 3 2" xfId="12302"/>
    <cellStyle name="Comma 7 4 5 4" xfId="9231"/>
    <cellStyle name="Comma 7 4 5 4 2" xfId="12873"/>
    <cellStyle name="Comma 7 4 5 5" xfId="3203"/>
    <cellStyle name="Comma 7 4 5 5 2" xfId="11160"/>
    <cellStyle name="Comma 7 4 5 6" xfId="2630"/>
    <cellStyle name="Comma 7 4 5 7" xfId="10591"/>
    <cellStyle name="Comma 7 4 6" xfId="3552"/>
    <cellStyle name="Comma 7 4 6 2" xfId="11446"/>
    <cellStyle name="Comma 7 4 7" xfId="5824"/>
    <cellStyle name="Comma 7 4 7 2" xfId="12017"/>
    <cellStyle name="Comma 7 4 8" xfId="8096"/>
    <cellStyle name="Comma 7 4 8 2" xfId="12588"/>
    <cellStyle name="Comma 7 4 9" xfId="2915"/>
    <cellStyle name="Comma 7 4 9 2" xfId="10874"/>
    <cellStyle name="Comma 7 5" xfId="247"/>
    <cellStyle name="Comma 7 5 10" xfId="2378"/>
    <cellStyle name="Comma 7 5 11" xfId="10339"/>
    <cellStyle name="Comma 7 5 2" xfId="474"/>
    <cellStyle name="Comma 7 5 2 2" xfId="928"/>
    <cellStyle name="Comma 7 5 2 2 2" xfId="2063"/>
    <cellStyle name="Comma 7 5 2 2 2 2" xfId="5483"/>
    <cellStyle name="Comma 7 5 2 2 2 2 2" xfId="11931"/>
    <cellStyle name="Comma 7 5 2 2 2 3" xfId="7755"/>
    <cellStyle name="Comma 7 5 2 2 2 3 2" xfId="12502"/>
    <cellStyle name="Comma 7 5 2 2 2 4" xfId="10027"/>
    <cellStyle name="Comma 7 5 2 2 2 4 2" xfId="13073"/>
    <cellStyle name="Comma 7 5 2 2 2 5" xfId="3403"/>
    <cellStyle name="Comma 7 5 2 2 2 5 2" xfId="11360"/>
    <cellStyle name="Comma 7 5 2 2 2 6" xfId="2826"/>
    <cellStyle name="Comma 7 5 2 2 2 7" xfId="10787"/>
    <cellStyle name="Comma 7 5 2 2 3" xfId="4348"/>
    <cellStyle name="Comma 7 5 2 2 3 2" xfId="11646"/>
    <cellStyle name="Comma 7 5 2 2 4" xfId="6620"/>
    <cellStyle name="Comma 7 5 2 2 4 2" xfId="12217"/>
    <cellStyle name="Comma 7 5 2 2 5" xfId="8892"/>
    <cellStyle name="Comma 7 5 2 2 5 2" xfId="12788"/>
    <cellStyle name="Comma 7 5 2 2 6" xfId="3118"/>
    <cellStyle name="Comma 7 5 2 2 6 2" xfId="11075"/>
    <cellStyle name="Comma 7 5 2 2 7" xfId="2546"/>
    <cellStyle name="Comma 7 5 2 2 8" xfId="10507"/>
    <cellStyle name="Comma 7 5 2 3" xfId="1609"/>
    <cellStyle name="Comma 7 5 2 3 2" xfId="5029"/>
    <cellStyle name="Comma 7 5 2 3 2 2" xfId="11817"/>
    <cellStyle name="Comma 7 5 2 3 3" xfId="7301"/>
    <cellStyle name="Comma 7 5 2 3 3 2" xfId="12388"/>
    <cellStyle name="Comma 7 5 2 3 4" xfId="9573"/>
    <cellStyle name="Comma 7 5 2 3 4 2" xfId="12959"/>
    <cellStyle name="Comma 7 5 2 3 5" xfId="3289"/>
    <cellStyle name="Comma 7 5 2 3 5 2" xfId="11246"/>
    <cellStyle name="Comma 7 5 2 3 6" xfId="2714"/>
    <cellStyle name="Comma 7 5 2 3 7" xfId="10675"/>
    <cellStyle name="Comma 7 5 2 4" xfId="3894"/>
    <cellStyle name="Comma 7 5 2 4 2" xfId="11532"/>
    <cellStyle name="Comma 7 5 2 5" xfId="6166"/>
    <cellStyle name="Comma 7 5 2 5 2" xfId="12103"/>
    <cellStyle name="Comma 7 5 2 6" xfId="8438"/>
    <cellStyle name="Comma 7 5 2 6 2" xfId="12674"/>
    <cellStyle name="Comma 7 5 2 7" xfId="3004"/>
    <cellStyle name="Comma 7 5 2 7 2" xfId="10961"/>
    <cellStyle name="Comma 7 5 2 8" xfId="2434"/>
    <cellStyle name="Comma 7 5 2 9" xfId="10395"/>
    <cellStyle name="Comma 7 5 3" xfId="1155"/>
    <cellStyle name="Comma 7 5 3 2" xfId="2290"/>
    <cellStyle name="Comma 7 5 3 2 2" xfId="5710"/>
    <cellStyle name="Comma 7 5 3 2 2 2" xfId="11988"/>
    <cellStyle name="Comma 7 5 3 2 3" xfId="7982"/>
    <cellStyle name="Comma 7 5 3 2 3 2" xfId="12559"/>
    <cellStyle name="Comma 7 5 3 2 4" xfId="10254"/>
    <cellStyle name="Comma 7 5 3 2 4 2" xfId="13130"/>
    <cellStyle name="Comma 7 5 3 2 5" xfId="3460"/>
    <cellStyle name="Comma 7 5 3 2 5 2" xfId="11417"/>
    <cellStyle name="Comma 7 5 3 2 6" xfId="2882"/>
    <cellStyle name="Comma 7 5 3 2 7" xfId="10843"/>
    <cellStyle name="Comma 7 5 3 3" xfId="4575"/>
    <cellStyle name="Comma 7 5 3 3 2" xfId="11703"/>
    <cellStyle name="Comma 7 5 3 4" xfId="6847"/>
    <cellStyle name="Comma 7 5 3 4 2" xfId="12274"/>
    <cellStyle name="Comma 7 5 3 5" xfId="9119"/>
    <cellStyle name="Comma 7 5 3 5 2" xfId="12845"/>
    <cellStyle name="Comma 7 5 3 6" xfId="3175"/>
    <cellStyle name="Comma 7 5 3 6 2" xfId="11132"/>
    <cellStyle name="Comma 7 5 3 7" xfId="2602"/>
    <cellStyle name="Comma 7 5 3 8" xfId="10563"/>
    <cellStyle name="Comma 7 5 4" xfId="701"/>
    <cellStyle name="Comma 7 5 4 2" xfId="1836"/>
    <cellStyle name="Comma 7 5 4 2 2" xfId="5256"/>
    <cellStyle name="Comma 7 5 4 2 2 2" xfId="11874"/>
    <cellStyle name="Comma 7 5 4 2 3" xfId="7528"/>
    <cellStyle name="Comma 7 5 4 2 3 2" xfId="12445"/>
    <cellStyle name="Comma 7 5 4 2 4" xfId="9800"/>
    <cellStyle name="Comma 7 5 4 2 4 2" xfId="13016"/>
    <cellStyle name="Comma 7 5 4 2 5" xfId="3346"/>
    <cellStyle name="Comma 7 5 4 2 5 2" xfId="11303"/>
    <cellStyle name="Comma 7 5 4 2 6" xfId="2770"/>
    <cellStyle name="Comma 7 5 4 2 7" xfId="10731"/>
    <cellStyle name="Comma 7 5 4 3" xfId="4121"/>
    <cellStyle name="Comma 7 5 4 3 2" xfId="11589"/>
    <cellStyle name="Comma 7 5 4 4" xfId="6393"/>
    <cellStyle name="Comma 7 5 4 4 2" xfId="12160"/>
    <cellStyle name="Comma 7 5 4 5" xfId="8665"/>
    <cellStyle name="Comma 7 5 4 5 2" xfId="12731"/>
    <cellStyle name="Comma 7 5 4 6" xfId="3061"/>
    <cellStyle name="Comma 7 5 4 6 2" xfId="11018"/>
    <cellStyle name="Comma 7 5 4 7" xfId="2490"/>
    <cellStyle name="Comma 7 5 4 8" xfId="10451"/>
    <cellStyle name="Comma 7 5 5" xfId="1382"/>
    <cellStyle name="Comma 7 5 5 2" xfId="4802"/>
    <cellStyle name="Comma 7 5 5 2 2" xfId="11760"/>
    <cellStyle name="Comma 7 5 5 3" xfId="7074"/>
    <cellStyle name="Comma 7 5 5 3 2" xfId="12331"/>
    <cellStyle name="Comma 7 5 5 4" xfId="9346"/>
    <cellStyle name="Comma 7 5 5 4 2" xfId="12902"/>
    <cellStyle name="Comma 7 5 5 5" xfId="3232"/>
    <cellStyle name="Comma 7 5 5 5 2" xfId="11189"/>
    <cellStyle name="Comma 7 5 5 6" xfId="2658"/>
    <cellStyle name="Comma 7 5 5 7" xfId="10619"/>
    <cellStyle name="Comma 7 5 6" xfId="3667"/>
    <cellStyle name="Comma 7 5 6 2" xfId="11475"/>
    <cellStyle name="Comma 7 5 7" xfId="5939"/>
    <cellStyle name="Comma 7 5 7 2" xfId="12046"/>
    <cellStyle name="Comma 7 5 8" xfId="8211"/>
    <cellStyle name="Comma 7 5 8 2" xfId="12617"/>
    <cellStyle name="Comma 7 5 9" xfId="2947"/>
    <cellStyle name="Comma 7 5 9 2" xfId="10904"/>
    <cellStyle name="Comma 7 6" xfId="303"/>
    <cellStyle name="Comma 7 6 2" xfId="757"/>
    <cellStyle name="Comma 7 6 2 2" xfId="1892"/>
    <cellStyle name="Comma 7 6 2 2 2" xfId="5312"/>
    <cellStyle name="Comma 7 6 2 2 2 2" xfId="11888"/>
    <cellStyle name="Comma 7 6 2 2 3" xfId="7584"/>
    <cellStyle name="Comma 7 6 2 2 3 2" xfId="12459"/>
    <cellStyle name="Comma 7 6 2 2 4" xfId="9856"/>
    <cellStyle name="Comma 7 6 2 2 4 2" xfId="13030"/>
    <cellStyle name="Comma 7 6 2 2 5" xfId="3360"/>
    <cellStyle name="Comma 7 6 2 2 5 2" xfId="11317"/>
    <cellStyle name="Comma 7 6 2 2 6" xfId="2784"/>
    <cellStyle name="Comma 7 6 2 2 7" xfId="10745"/>
    <cellStyle name="Comma 7 6 2 3" xfId="4177"/>
    <cellStyle name="Comma 7 6 2 3 2" xfId="11603"/>
    <cellStyle name="Comma 7 6 2 4" xfId="6449"/>
    <cellStyle name="Comma 7 6 2 4 2" xfId="12174"/>
    <cellStyle name="Comma 7 6 2 5" xfId="8721"/>
    <cellStyle name="Comma 7 6 2 5 2" xfId="12745"/>
    <cellStyle name="Comma 7 6 2 6" xfId="3075"/>
    <cellStyle name="Comma 7 6 2 6 2" xfId="11032"/>
    <cellStyle name="Comma 7 6 2 7" xfId="2504"/>
    <cellStyle name="Comma 7 6 2 8" xfId="10465"/>
    <cellStyle name="Comma 7 6 3" xfId="1438"/>
    <cellStyle name="Comma 7 6 3 2" xfId="4858"/>
    <cellStyle name="Comma 7 6 3 2 2" xfId="11774"/>
    <cellStyle name="Comma 7 6 3 3" xfId="7130"/>
    <cellStyle name="Comma 7 6 3 3 2" xfId="12345"/>
    <cellStyle name="Comma 7 6 3 4" xfId="9402"/>
    <cellStyle name="Comma 7 6 3 4 2" xfId="12916"/>
    <cellStyle name="Comma 7 6 3 5" xfId="3246"/>
    <cellStyle name="Comma 7 6 3 5 2" xfId="11203"/>
    <cellStyle name="Comma 7 6 3 6" xfId="2672"/>
    <cellStyle name="Comma 7 6 3 7" xfId="10633"/>
    <cellStyle name="Comma 7 6 4" xfId="3723"/>
    <cellStyle name="Comma 7 6 4 2" xfId="11489"/>
    <cellStyle name="Comma 7 6 5" xfId="5995"/>
    <cellStyle name="Comma 7 6 5 2" xfId="12060"/>
    <cellStyle name="Comma 7 6 6" xfId="8267"/>
    <cellStyle name="Comma 7 6 6 2" xfId="12631"/>
    <cellStyle name="Comma 7 6 7" xfId="2961"/>
    <cellStyle name="Comma 7 6 7 2" xfId="10918"/>
    <cellStyle name="Comma 7 6 8" xfId="2392"/>
    <cellStyle name="Comma 7 6 9" xfId="10353"/>
    <cellStyle name="Comma 7 7" xfId="984"/>
    <cellStyle name="Comma 7 7 2" xfId="2119"/>
    <cellStyle name="Comma 7 7 2 2" xfId="5539"/>
    <cellStyle name="Comma 7 7 2 2 2" xfId="11945"/>
    <cellStyle name="Comma 7 7 2 3" xfId="7811"/>
    <cellStyle name="Comma 7 7 2 3 2" xfId="12516"/>
    <cellStyle name="Comma 7 7 2 4" xfId="10083"/>
    <cellStyle name="Comma 7 7 2 4 2" xfId="13087"/>
    <cellStyle name="Comma 7 7 2 5" xfId="3417"/>
    <cellStyle name="Comma 7 7 2 5 2" xfId="11374"/>
    <cellStyle name="Comma 7 7 2 6" xfId="2840"/>
    <cellStyle name="Comma 7 7 2 7" xfId="10801"/>
    <cellStyle name="Comma 7 7 3" xfId="4404"/>
    <cellStyle name="Comma 7 7 3 2" xfId="11660"/>
    <cellStyle name="Comma 7 7 4" xfId="6676"/>
    <cellStyle name="Comma 7 7 4 2" xfId="12231"/>
    <cellStyle name="Comma 7 7 5" xfId="8948"/>
    <cellStyle name="Comma 7 7 5 2" xfId="12802"/>
    <cellStyle name="Comma 7 7 6" xfId="3132"/>
    <cellStyle name="Comma 7 7 6 2" xfId="11089"/>
    <cellStyle name="Comma 7 7 7" xfId="2560"/>
    <cellStyle name="Comma 7 7 8" xfId="10521"/>
    <cellStyle name="Comma 7 8" xfId="530"/>
    <cellStyle name="Comma 7 8 2" xfId="1665"/>
    <cellStyle name="Comma 7 8 2 2" xfId="5085"/>
    <cellStyle name="Comma 7 8 2 2 2" xfId="11831"/>
    <cellStyle name="Comma 7 8 2 3" xfId="7357"/>
    <cellStyle name="Comma 7 8 2 3 2" xfId="12402"/>
    <cellStyle name="Comma 7 8 2 4" xfId="9629"/>
    <cellStyle name="Comma 7 8 2 4 2" xfId="12973"/>
    <cellStyle name="Comma 7 8 2 5" xfId="3303"/>
    <cellStyle name="Comma 7 8 2 5 2" xfId="11260"/>
    <cellStyle name="Comma 7 8 2 6" xfId="2728"/>
    <cellStyle name="Comma 7 8 2 7" xfId="10689"/>
    <cellStyle name="Comma 7 8 3" xfId="3950"/>
    <cellStyle name="Comma 7 8 3 2" xfId="11546"/>
    <cellStyle name="Comma 7 8 4" xfId="6222"/>
    <cellStyle name="Comma 7 8 4 2" xfId="12117"/>
    <cellStyle name="Comma 7 8 5" xfId="8494"/>
    <cellStyle name="Comma 7 8 5 2" xfId="12688"/>
    <cellStyle name="Comma 7 8 6" xfId="3018"/>
    <cellStyle name="Comma 7 8 6 2" xfId="10975"/>
    <cellStyle name="Comma 7 8 7" xfId="2448"/>
    <cellStyle name="Comma 7 8 8" xfId="10409"/>
    <cellStyle name="Comma 7 9" xfId="1211"/>
    <cellStyle name="Comma 7 9 2" xfId="4631"/>
    <cellStyle name="Comma 7 9 2 2" xfId="11717"/>
    <cellStyle name="Comma 7 9 3" xfId="6903"/>
    <cellStyle name="Comma 7 9 3 2" xfId="12288"/>
    <cellStyle name="Comma 7 9 4" xfId="9175"/>
    <cellStyle name="Comma 7 9 4 2" xfId="12859"/>
    <cellStyle name="Comma 7 9 5" xfId="3189"/>
    <cellStyle name="Comma 7 9 5 2" xfId="11146"/>
    <cellStyle name="Comma 7 9 6" xfId="2616"/>
    <cellStyle name="Comma 7 9 7" xfId="10577"/>
    <cellStyle name="Comma 8" xfId="65"/>
    <cellStyle name="Comma 8 10" xfId="3498"/>
    <cellStyle name="Comma 8 10 2" xfId="11433"/>
    <cellStyle name="Comma 8 11" xfId="5770"/>
    <cellStyle name="Comma 8 11 2" xfId="12004"/>
    <cellStyle name="Comma 8 12" xfId="8042"/>
    <cellStyle name="Comma 8 12 2" xfId="12575"/>
    <cellStyle name="Comma 8 13" xfId="2900"/>
    <cellStyle name="Comma 8 13 2" xfId="10860"/>
    <cellStyle name="Comma 8 14" xfId="2335"/>
    <cellStyle name="Comma 8 15" xfId="10296"/>
    <cellStyle name="Comma 8 2" xfId="95"/>
    <cellStyle name="Comma 8 2 10" xfId="5798"/>
    <cellStyle name="Comma 8 2 10 2" xfId="12011"/>
    <cellStyle name="Comma 8 2 11" xfId="8070"/>
    <cellStyle name="Comma 8 2 11 2" xfId="12582"/>
    <cellStyle name="Comma 8 2 12" xfId="2909"/>
    <cellStyle name="Comma 8 2 12 2" xfId="10868"/>
    <cellStyle name="Comma 8 2 13" xfId="2343"/>
    <cellStyle name="Comma 8 2 14" xfId="10304"/>
    <cellStyle name="Comma 8 2 2" xfId="207"/>
    <cellStyle name="Comma 8 2 2 10" xfId="2371"/>
    <cellStyle name="Comma 8 2 2 11" xfId="10332"/>
    <cellStyle name="Comma 8 2 2 2" xfId="445"/>
    <cellStyle name="Comma 8 2 2 2 2" xfId="899"/>
    <cellStyle name="Comma 8 2 2 2 2 2" xfId="2034"/>
    <cellStyle name="Comma 8 2 2 2 2 2 2" xfId="5454"/>
    <cellStyle name="Comma 8 2 2 2 2 2 2 2" xfId="11924"/>
    <cellStyle name="Comma 8 2 2 2 2 2 3" xfId="7726"/>
    <cellStyle name="Comma 8 2 2 2 2 2 3 2" xfId="12495"/>
    <cellStyle name="Comma 8 2 2 2 2 2 4" xfId="9998"/>
    <cellStyle name="Comma 8 2 2 2 2 2 4 2" xfId="13066"/>
    <cellStyle name="Comma 8 2 2 2 2 2 5" xfId="3396"/>
    <cellStyle name="Comma 8 2 2 2 2 2 5 2" xfId="11353"/>
    <cellStyle name="Comma 8 2 2 2 2 2 6" xfId="2820"/>
    <cellStyle name="Comma 8 2 2 2 2 2 7" xfId="10781"/>
    <cellStyle name="Comma 8 2 2 2 2 3" xfId="4319"/>
    <cellStyle name="Comma 8 2 2 2 2 3 2" xfId="11639"/>
    <cellStyle name="Comma 8 2 2 2 2 4" xfId="6591"/>
    <cellStyle name="Comma 8 2 2 2 2 4 2" xfId="12210"/>
    <cellStyle name="Comma 8 2 2 2 2 5" xfId="8863"/>
    <cellStyle name="Comma 8 2 2 2 2 5 2" xfId="12781"/>
    <cellStyle name="Comma 8 2 2 2 2 6" xfId="3111"/>
    <cellStyle name="Comma 8 2 2 2 2 6 2" xfId="11068"/>
    <cellStyle name="Comma 8 2 2 2 2 7" xfId="2540"/>
    <cellStyle name="Comma 8 2 2 2 2 8" xfId="10501"/>
    <cellStyle name="Comma 8 2 2 2 3" xfId="1580"/>
    <cellStyle name="Comma 8 2 2 2 3 2" xfId="5000"/>
    <cellStyle name="Comma 8 2 2 2 3 2 2" xfId="11810"/>
    <cellStyle name="Comma 8 2 2 2 3 3" xfId="7272"/>
    <cellStyle name="Comma 8 2 2 2 3 3 2" xfId="12381"/>
    <cellStyle name="Comma 8 2 2 2 3 4" xfId="9544"/>
    <cellStyle name="Comma 8 2 2 2 3 4 2" xfId="12952"/>
    <cellStyle name="Comma 8 2 2 2 3 5" xfId="3282"/>
    <cellStyle name="Comma 8 2 2 2 3 5 2" xfId="11239"/>
    <cellStyle name="Comma 8 2 2 2 3 6" xfId="2708"/>
    <cellStyle name="Comma 8 2 2 2 3 7" xfId="10669"/>
    <cellStyle name="Comma 8 2 2 2 4" xfId="3865"/>
    <cellStyle name="Comma 8 2 2 2 4 2" xfId="11525"/>
    <cellStyle name="Comma 8 2 2 2 5" xfId="6137"/>
    <cellStyle name="Comma 8 2 2 2 5 2" xfId="12096"/>
    <cellStyle name="Comma 8 2 2 2 6" xfId="8409"/>
    <cellStyle name="Comma 8 2 2 2 6 2" xfId="12667"/>
    <cellStyle name="Comma 8 2 2 2 7" xfId="2997"/>
    <cellStyle name="Comma 8 2 2 2 7 2" xfId="10954"/>
    <cellStyle name="Comma 8 2 2 2 8" xfId="2428"/>
    <cellStyle name="Comma 8 2 2 2 9" xfId="10389"/>
    <cellStyle name="Comma 8 2 2 3" xfId="1126"/>
    <cellStyle name="Comma 8 2 2 3 2" xfId="2261"/>
    <cellStyle name="Comma 8 2 2 3 2 2" xfId="5681"/>
    <cellStyle name="Comma 8 2 2 3 2 2 2" xfId="11981"/>
    <cellStyle name="Comma 8 2 2 3 2 3" xfId="7953"/>
    <cellStyle name="Comma 8 2 2 3 2 3 2" xfId="12552"/>
    <cellStyle name="Comma 8 2 2 3 2 4" xfId="10225"/>
    <cellStyle name="Comma 8 2 2 3 2 4 2" xfId="13123"/>
    <cellStyle name="Comma 8 2 2 3 2 5" xfId="3453"/>
    <cellStyle name="Comma 8 2 2 3 2 5 2" xfId="11410"/>
    <cellStyle name="Comma 8 2 2 3 2 6" xfId="2876"/>
    <cellStyle name="Comma 8 2 2 3 2 7" xfId="10837"/>
    <cellStyle name="Comma 8 2 2 3 3" xfId="4546"/>
    <cellStyle name="Comma 8 2 2 3 3 2" xfId="11696"/>
    <cellStyle name="Comma 8 2 2 3 4" xfId="6818"/>
    <cellStyle name="Comma 8 2 2 3 4 2" xfId="12267"/>
    <cellStyle name="Comma 8 2 2 3 5" xfId="9090"/>
    <cellStyle name="Comma 8 2 2 3 5 2" xfId="12838"/>
    <cellStyle name="Comma 8 2 2 3 6" xfId="3168"/>
    <cellStyle name="Comma 8 2 2 3 6 2" xfId="11125"/>
    <cellStyle name="Comma 8 2 2 3 7" xfId="2596"/>
    <cellStyle name="Comma 8 2 2 3 8" xfId="10557"/>
    <cellStyle name="Comma 8 2 2 4" xfId="672"/>
    <cellStyle name="Comma 8 2 2 4 2" xfId="1807"/>
    <cellStyle name="Comma 8 2 2 4 2 2" xfId="5227"/>
    <cellStyle name="Comma 8 2 2 4 2 2 2" xfId="11867"/>
    <cellStyle name="Comma 8 2 2 4 2 3" xfId="7499"/>
    <cellStyle name="Comma 8 2 2 4 2 3 2" xfId="12438"/>
    <cellStyle name="Comma 8 2 2 4 2 4" xfId="9771"/>
    <cellStyle name="Comma 8 2 2 4 2 4 2" xfId="13009"/>
    <cellStyle name="Comma 8 2 2 4 2 5" xfId="3339"/>
    <cellStyle name="Comma 8 2 2 4 2 5 2" xfId="11296"/>
    <cellStyle name="Comma 8 2 2 4 2 6" xfId="2764"/>
    <cellStyle name="Comma 8 2 2 4 2 7" xfId="10725"/>
    <cellStyle name="Comma 8 2 2 4 3" xfId="4092"/>
    <cellStyle name="Comma 8 2 2 4 3 2" xfId="11582"/>
    <cellStyle name="Comma 8 2 2 4 4" xfId="6364"/>
    <cellStyle name="Comma 8 2 2 4 4 2" xfId="12153"/>
    <cellStyle name="Comma 8 2 2 4 5" xfId="8636"/>
    <cellStyle name="Comma 8 2 2 4 5 2" xfId="12724"/>
    <cellStyle name="Comma 8 2 2 4 6" xfId="3054"/>
    <cellStyle name="Comma 8 2 2 4 6 2" xfId="11011"/>
    <cellStyle name="Comma 8 2 2 4 7" xfId="2484"/>
    <cellStyle name="Comma 8 2 2 4 8" xfId="10445"/>
    <cellStyle name="Comma 8 2 2 5" xfId="1353"/>
    <cellStyle name="Comma 8 2 2 5 2" xfId="4773"/>
    <cellStyle name="Comma 8 2 2 5 2 2" xfId="11753"/>
    <cellStyle name="Comma 8 2 2 5 3" xfId="7045"/>
    <cellStyle name="Comma 8 2 2 5 3 2" xfId="12324"/>
    <cellStyle name="Comma 8 2 2 5 4" xfId="9317"/>
    <cellStyle name="Comma 8 2 2 5 4 2" xfId="12895"/>
    <cellStyle name="Comma 8 2 2 5 5" xfId="3225"/>
    <cellStyle name="Comma 8 2 2 5 5 2" xfId="11182"/>
    <cellStyle name="Comma 8 2 2 5 6" xfId="2652"/>
    <cellStyle name="Comma 8 2 2 5 7" xfId="10613"/>
    <cellStyle name="Comma 8 2 2 6" xfId="3638"/>
    <cellStyle name="Comma 8 2 2 6 2" xfId="11468"/>
    <cellStyle name="Comma 8 2 2 7" xfId="5910"/>
    <cellStyle name="Comma 8 2 2 7 2" xfId="12039"/>
    <cellStyle name="Comma 8 2 2 8" xfId="8182"/>
    <cellStyle name="Comma 8 2 2 8 2" xfId="12610"/>
    <cellStyle name="Comma 8 2 2 9" xfId="2937"/>
    <cellStyle name="Comma 8 2 2 9 2" xfId="10896"/>
    <cellStyle name="Comma 8 2 3" xfId="151"/>
    <cellStyle name="Comma 8 2 3 10" xfId="2357"/>
    <cellStyle name="Comma 8 2 3 11" xfId="10318"/>
    <cellStyle name="Comma 8 2 3 2" xfId="389"/>
    <cellStyle name="Comma 8 2 3 2 2" xfId="843"/>
    <cellStyle name="Comma 8 2 3 2 2 2" xfId="1978"/>
    <cellStyle name="Comma 8 2 3 2 2 2 2" xfId="5398"/>
    <cellStyle name="Comma 8 2 3 2 2 2 2 2" xfId="11910"/>
    <cellStyle name="Comma 8 2 3 2 2 2 3" xfId="7670"/>
    <cellStyle name="Comma 8 2 3 2 2 2 3 2" xfId="12481"/>
    <cellStyle name="Comma 8 2 3 2 2 2 4" xfId="9942"/>
    <cellStyle name="Comma 8 2 3 2 2 2 4 2" xfId="13052"/>
    <cellStyle name="Comma 8 2 3 2 2 2 5" xfId="3382"/>
    <cellStyle name="Comma 8 2 3 2 2 2 5 2" xfId="11339"/>
    <cellStyle name="Comma 8 2 3 2 2 2 6" xfId="2806"/>
    <cellStyle name="Comma 8 2 3 2 2 2 7" xfId="10767"/>
    <cellStyle name="Comma 8 2 3 2 2 3" xfId="4263"/>
    <cellStyle name="Comma 8 2 3 2 2 3 2" xfId="11625"/>
    <cellStyle name="Comma 8 2 3 2 2 4" xfId="6535"/>
    <cellStyle name="Comma 8 2 3 2 2 4 2" xfId="12196"/>
    <cellStyle name="Comma 8 2 3 2 2 5" xfId="8807"/>
    <cellStyle name="Comma 8 2 3 2 2 5 2" xfId="12767"/>
    <cellStyle name="Comma 8 2 3 2 2 6" xfId="3097"/>
    <cellStyle name="Comma 8 2 3 2 2 6 2" xfId="11054"/>
    <cellStyle name="Comma 8 2 3 2 2 7" xfId="2526"/>
    <cellStyle name="Comma 8 2 3 2 2 8" xfId="10487"/>
    <cellStyle name="Comma 8 2 3 2 3" xfId="1524"/>
    <cellStyle name="Comma 8 2 3 2 3 2" xfId="4944"/>
    <cellStyle name="Comma 8 2 3 2 3 2 2" xfId="11796"/>
    <cellStyle name="Comma 8 2 3 2 3 3" xfId="7216"/>
    <cellStyle name="Comma 8 2 3 2 3 3 2" xfId="12367"/>
    <cellStyle name="Comma 8 2 3 2 3 4" xfId="9488"/>
    <cellStyle name="Comma 8 2 3 2 3 4 2" xfId="12938"/>
    <cellStyle name="Comma 8 2 3 2 3 5" xfId="3268"/>
    <cellStyle name="Comma 8 2 3 2 3 5 2" xfId="11225"/>
    <cellStyle name="Comma 8 2 3 2 3 6" xfId="2694"/>
    <cellStyle name="Comma 8 2 3 2 3 7" xfId="10655"/>
    <cellStyle name="Comma 8 2 3 2 4" xfId="3809"/>
    <cellStyle name="Comma 8 2 3 2 4 2" xfId="11511"/>
    <cellStyle name="Comma 8 2 3 2 5" xfId="6081"/>
    <cellStyle name="Comma 8 2 3 2 5 2" xfId="12082"/>
    <cellStyle name="Comma 8 2 3 2 6" xfId="8353"/>
    <cellStyle name="Comma 8 2 3 2 6 2" xfId="12653"/>
    <cellStyle name="Comma 8 2 3 2 7" xfId="2983"/>
    <cellStyle name="Comma 8 2 3 2 7 2" xfId="10940"/>
    <cellStyle name="Comma 8 2 3 2 8" xfId="2414"/>
    <cellStyle name="Comma 8 2 3 2 9" xfId="10375"/>
    <cellStyle name="Comma 8 2 3 3" xfId="1070"/>
    <cellStyle name="Comma 8 2 3 3 2" xfId="2205"/>
    <cellStyle name="Comma 8 2 3 3 2 2" xfId="5625"/>
    <cellStyle name="Comma 8 2 3 3 2 2 2" xfId="11967"/>
    <cellStyle name="Comma 8 2 3 3 2 3" xfId="7897"/>
    <cellStyle name="Comma 8 2 3 3 2 3 2" xfId="12538"/>
    <cellStyle name="Comma 8 2 3 3 2 4" xfId="10169"/>
    <cellStyle name="Comma 8 2 3 3 2 4 2" xfId="13109"/>
    <cellStyle name="Comma 8 2 3 3 2 5" xfId="3439"/>
    <cellStyle name="Comma 8 2 3 3 2 5 2" xfId="11396"/>
    <cellStyle name="Comma 8 2 3 3 2 6" xfId="2862"/>
    <cellStyle name="Comma 8 2 3 3 2 7" xfId="10823"/>
    <cellStyle name="Comma 8 2 3 3 3" xfId="4490"/>
    <cellStyle name="Comma 8 2 3 3 3 2" xfId="11682"/>
    <cellStyle name="Comma 8 2 3 3 4" xfId="6762"/>
    <cellStyle name="Comma 8 2 3 3 4 2" xfId="12253"/>
    <cellStyle name="Comma 8 2 3 3 5" xfId="9034"/>
    <cellStyle name="Comma 8 2 3 3 5 2" xfId="12824"/>
    <cellStyle name="Comma 8 2 3 3 6" xfId="3154"/>
    <cellStyle name="Comma 8 2 3 3 6 2" xfId="11111"/>
    <cellStyle name="Comma 8 2 3 3 7" xfId="2582"/>
    <cellStyle name="Comma 8 2 3 3 8" xfId="10543"/>
    <cellStyle name="Comma 8 2 3 4" xfId="616"/>
    <cellStyle name="Comma 8 2 3 4 2" xfId="1751"/>
    <cellStyle name="Comma 8 2 3 4 2 2" xfId="5171"/>
    <cellStyle name="Comma 8 2 3 4 2 2 2" xfId="11853"/>
    <cellStyle name="Comma 8 2 3 4 2 3" xfId="7443"/>
    <cellStyle name="Comma 8 2 3 4 2 3 2" xfId="12424"/>
    <cellStyle name="Comma 8 2 3 4 2 4" xfId="9715"/>
    <cellStyle name="Comma 8 2 3 4 2 4 2" xfId="12995"/>
    <cellStyle name="Comma 8 2 3 4 2 5" xfId="3325"/>
    <cellStyle name="Comma 8 2 3 4 2 5 2" xfId="11282"/>
    <cellStyle name="Comma 8 2 3 4 2 6" xfId="2750"/>
    <cellStyle name="Comma 8 2 3 4 2 7" xfId="10711"/>
    <cellStyle name="Comma 8 2 3 4 3" xfId="4036"/>
    <cellStyle name="Comma 8 2 3 4 3 2" xfId="11568"/>
    <cellStyle name="Comma 8 2 3 4 4" xfId="6308"/>
    <cellStyle name="Comma 8 2 3 4 4 2" xfId="12139"/>
    <cellStyle name="Comma 8 2 3 4 5" xfId="8580"/>
    <cellStyle name="Comma 8 2 3 4 5 2" xfId="12710"/>
    <cellStyle name="Comma 8 2 3 4 6" xfId="3040"/>
    <cellStyle name="Comma 8 2 3 4 6 2" xfId="10997"/>
    <cellStyle name="Comma 8 2 3 4 7" xfId="2470"/>
    <cellStyle name="Comma 8 2 3 4 8" xfId="10431"/>
    <cellStyle name="Comma 8 2 3 5" xfId="1297"/>
    <cellStyle name="Comma 8 2 3 5 2" xfId="4717"/>
    <cellStyle name="Comma 8 2 3 5 2 2" xfId="11739"/>
    <cellStyle name="Comma 8 2 3 5 3" xfId="6989"/>
    <cellStyle name="Comma 8 2 3 5 3 2" xfId="12310"/>
    <cellStyle name="Comma 8 2 3 5 4" xfId="9261"/>
    <cellStyle name="Comma 8 2 3 5 4 2" xfId="12881"/>
    <cellStyle name="Comma 8 2 3 5 5" xfId="3211"/>
    <cellStyle name="Comma 8 2 3 5 5 2" xfId="11168"/>
    <cellStyle name="Comma 8 2 3 5 6" xfId="2638"/>
    <cellStyle name="Comma 8 2 3 5 7" xfId="10599"/>
    <cellStyle name="Comma 8 2 3 6" xfId="3582"/>
    <cellStyle name="Comma 8 2 3 6 2" xfId="11454"/>
    <cellStyle name="Comma 8 2 3 7" xfId="5854"/>
    <cellStyle name="Comma 8 2 3 7 2" xfId="12025"/>
    <cellStyle name="Comma 8 2 3 8" xfId="8126"/>
    <cellStyle name="Comma 8 2 3 8 2" xfId="12596"/>
    <cellStyle name="Comma 8 2 3 9" xfId="2923"/>
    <cellStyle name="Comma 8 2 3 9 2" xfId="10882"/>
    <cellStyle name="Comma 8 2 4" xfId="277"/>
    <cellStyle name="Comma 8 2 4 10" xfId="2386"/>
    <cellStyle name="Comma 8 2 4 11" xfId="10347"/>
    <cellStyle name="Comma 8 2 4 2" xfId="504"/>
    <cellStyle name="Comma 8 2 4 2 2" xfId="958"/>
    <cellStyle name="Comma 8 2 4 2 2 2" xfId="2093"/>
    <cellStyle name="Comma 8 2 4 2 2 2 2" xfId="5513"/>
    <cellStyle name="Comma 8 2 4 2 2 2 2 2" xfId="11939"/>
    <cellStyle name="Comma 8 2 4 2 2 2 3" xfId="7785"/>
    <cellStyle name="Comma 8 2 4 2 2 2 3 2" xfId="12510"/>
    <cellStyle name="Comma 8 2 4 2 2 2 4" xfId="10057"/>
    <cellStyle name="Comma 8 2 4 2 2 2 4 2" xfId="13081"/>
    <cellStyle name="Comma 8 2 4 2 2 2 5" xfId="3411"/>
    <cellStyle name="Comma 8 2 4 2 2 2 5 2" xfId="11368"/>
    <cellStyle name="Comma 8 2 4 2 2 2 6" xfId="2834"/>
    <cellStyle name="Comma 8 2 4 2 2 2 7" xfId="10795"/>
    <cellStyle name="Comma 8 2 4 2 2 3" xfId="4378"/>
    <cellStyle name="Comma 8 2 4 2 2 3 2" xfId="11654"/>
    <cellStyle name="Comma 8 2 4 2 2 4" xfId="6650"/>
    <cellStyle name="Comma 8 2 4 2 2 4 2" xfId="12225"/>
    <cellStyle name="Comma 8 2 4 2 2 5" xfId="8922"/>
    <cellStyle name="Comma 8 2 4 2 2 5 2" xfId="12796"/>
    <cellStyle name="Comma 8 2 4 2 2 6" xfId="3126"/>
    <cellStyle name="Comma 8 2 4 2 2 6 2" xfId="11083"/>
    <cellStyle name="Comma 8 2 4 2 2 7" xfId="2554"/>
    <cellStyle name="Comma 8 2 4 2 2 8" xfId="10515"/>
    <cellStyle name="Comma 8 2 4 2 3" xfId="1639"/>
    <cellStyle name="Comma 8 2 4 2 3 2" xfId="5059"/>
    <cellStyle name="Comma 8 2 4 2 3 2 2" xfId="11825"/>
    <cellStyle name="Comma 8 2 4 2 3 3" xfId="7331"/>
    <cellStyle name="Comma 8 2 4 2 3 3 2" xfId="12396"/>
    <cellStyle name="Comma 8 2 4 2 3 4" xfId="9603"/>
    <cellStyle name="Comma 8 2 4 2 3 4 2" xfId="12967"/>
    <cellStyle name="Comma 8 2 4 2 3 5" xfId="3297"/>
    <cellStyle name="Comma 8 2 4 2 3 5 2" xfId="11254"/>
    <cellStyle name="Comma 8 2 4 2 3 6" xfId="2722"/>
    <cellStyle name="Comma 8 2 4 2 3 7" xfId="10683"/>
    <cellStyle name="Comma 8 2 4 2 4" xfId="3924"/>
    <cellStyle name="Comma 8 2 4 2 4 2" xfId="11540"/>
    <cellStyle name="Comma 8 2 4 2 5" xfId="6196"/>
    <cellStyle name="Comma 8 2 4 2 5 2" xfId="12111"/>
    <cellStyle name="Comma 8 2 4 2 6" xfId="8468"/>
    <cellStyle name="Comma 8 2 4 2 6 2" xfId="12682"/>
    <cellStyle name="Comma 8 2 4 2 7" xfId="3012"/>
    <cellStyle name="Comma 8 2 4 2 7 2" xfId="10969"/>
    <cellStyle name="Comma 8 2 4 2 8" xfId="2442"/>
    <cellStyle name="Comma 8 2 4 2 9" xfId="10403"/>
    <cellStyle name="Comma 8 2 4 3" xfId="1185"/>
    <cellStyle name="Comma 8 2 4 3 2" xfId="2320"/>
    <cellStyle name="Comma 8 2 4 3 2 2" xfId="5740"/>
    <cellStyle name="Comma 8 2 4 3 2 2 2" xfId="11996"/>
    <cellStyle name="Comma 8 2 4 3 2 3" xfId="8012"/>
    <cellStyle name="Comma 8 2 4 3 2 3 2" xfId="12567"/>
    <cellStyle name="Comma 8 2 4 3 2 4" xfId="10284"/>
    <cellStyle name="Comma 8 2 4 3 2 4 2" xfId="13138"/>
    <cellStyle name="Comma 8 2 4 3 2 5" xfId="3468"/>
    <cellStyle name="Comma 8 2 4 3 2 5 2" xfId="11425"/>
    <cellStyle name="Comma 8 2 4 3 2 6" xfId="2890"/>
    <cellStyle name="Comma 8 2 4 3 2 7" xfId="10851"/>
    <cellStyle name="Comma 8 2 4 3 3" xfId="4605"/>
    <cellStyle name="Comma 8 2 4 3 3 2" xfId="11711"/>
    <cellStyle name="Comma 8 2 4 3 4" xfId="6877"/>
    <cellStyle name="Comma 8 2 4 3 4 2" xfId="12282"/>
    <cellStyle name="Comma 8 2 4 3 5" xfId="9149"/>
    <cellStyle name="Comma 8 2 4 3 5 2" xfId="12853"/>
    <cellStyle name="Comma 8 2 4 3 6" xfId="3183"/>
    <cellStyle name="Comma 8 2 4 3 6 2" xfId="11140"/>
    <cellStyle name="Comma 8 2 4 3 7" xfId="2610"/>
    <cellStyle name="Comma 8 2 4 3 8" xfId="10571"/>
    <cellStyle name="Comma 8 2 4 4" xfId="731"/>
    <cellStyle name="Comma 8 2 4 4 2" xfId="1866"/>
    <cellStyle name="Comma 8 2 4 4 2 2" xfId="5286"/>
    <cellStyle name="Comma 8 2 4 4 2 2 2" xfId="11882"/>
    <cellStyle name="Comma 8 2 4 4 2 3" xfId="7558"/>
    <cellStyle name="Comma 8 2 4 4 2 3 2" xfId="12453"/>
    <cellStyle name="Comma 8 2 4 4 2 4" xfId="9830"/>
    <cellStyle name="Comma 8 2 4 4 2 4 2" xfId="13024"/>
    <cellStyle name="Comma 8 2 4 4 2 5" xfId="3354"/>
    <cellStyle name="Comma 8 2 4 4 2 5 2" xfId="11311"/>
    <cellStyle name="Comma 8 2 4 4 2 6" xfId="2778"/>
    <cellStyle name="Comma 8 2 4 4 2 7" xfId="10739"/>
    <cellStyle name="Comma 8 2 4 4 3" xfId="4151"/>
    <cellStyle name="Comma 8 2 4 4 3 2" xfId="11597"/>
    <cellStyle name="Comma 8 2 4 4 4" xfId="6423"/>
    <cellStyle name="Comma 8 2 4 4 4 2" xfId="12168"/>
    <cellStyle name="Comma 8 2 4 4 5" xfId="8695"/>
    <cellStyle name="Comma 8 2 4 4 5 2" xfId="12739"/>
    <cellStyle name="Comma 8 2 4 4 6" xfId="3069"/>
    <cellStyle name="Comma 8 2 4 4 6 2" xfId="11026"/>
    <cellStyle name="Comma 8 2 4 4 7" xfId="2498"/>
    <cellStyle name="Comma 8 2 4 4 8" xfId="10459"/>
    <cellStyle name="Comma 8 2 4 5" xfId="1412"/>
    <cellStyle name="Comma 8 2 4 5 2" xfId="4832"/>
    <cellStyle name="Comma 8 2 4 5 2 2" xfId="11768"/>
    <cellStyle name="Comma 8 2 4 5 3" xfId="7104"/>
    <cellStyle name="Comma 8 2 4 5 3 2" xfId="12339"/>
    <cellStyle name="Comma 8 2 4 5 4" xfId="9376"/>
    <cellStyle name="Comma 8 2 4 5 4 2" xfId="12910"/>
    <cellStyle name="Comma 8 2 4 5 5" xfId="3240"/>
    <cellStyle name="Comma 8 2 4 5 5 2" xfId="11197"/>
    <cellStyle name="Comma 8 2 4 5 6" xfId="2666"/>
    <cellStyle name="Comma 8 2 4 5 7" xfId="10627"/>
    <cellStyle name="Comma 8 2 4 6" xfId="3697"/>
    <cellStyle name="Comma 8 2 4 6 2" xfId="11483"/>
    <cellStyle name="Comma 8 2 4 7" xfId="5969"/>
    <cellStyle name="Comma 8 2 4 7 2" xfId="12054"/>
    <cellStyle name="Comma 8 2 4 8" xfId="8241"/>
    <cellStyle name="Comma 8 2 4 8 2" xfId="12625"/>
    <cellStyle name="Comma 8 2 4 9" xfId="2955"/>
    <cellStyle name="Comma 8 2 4 9 2" xfId="10912"/>
    <cellStyle name="Comma 8 2 5" xfId="333"/>
    <cellStyle name="Comma 8 2 5 2" xfId="787"/>
    <cellStyle name="Comma 8 2 5 2 2" xfId="1922"/>
    <cellStyle name="Comma 8 2 5 2 2 2" xfId="5342"/>
    <cellStyle name="Comma 8 2 5 2 2 2 2" xfId="11896"/>
    <cellStyle name="Comma 8 2 5 2 2 3" xfId="7614"/>
    <cellStyle name="Comma 8 2 5 2 2 3 2" xfId="12467"/>
    <cellStyle name="Comma 8 2 5 2 2 4" xfId="9886"/>
    <cellStyle name="Comma 8 2 5 2 2 4 2" xfId="13038"/>
    <cellStyle name="Comma 8 2 5 2 2 5" xfId="3368"/>
    <cellStyle name="Comma 8 2 5 2 2 5 2" xfId="11325"/>
    <cellStyle name="Comma 8 2 5 2 2 6" xfId="2792"/>
    <cellStyle name="Comma 8 2 5 2 2 7" xfId="10753"/>
    <cellStyle name="Comma 8 2 5 2 3" xfId="4207"/>
    <cellStyle name="Comma 8 2 5 2 3 2" xfId="11611"/>
    <cellStyle name="Comma 8 2 5 2 4" xfId="6479"/>
    <cellStyle name="Comma 8 2 5 2 4 2" xfId="12182"/>
    <cellStyle name="Comma 8 2 5 2 5" xfId="8751"/>
    <cellStyle name="Comma 8 2 5 2 5 2" xfId="12753"/>
    <cellStyle name="Comma 8 2 5 2 6" xfId="3083"/>
    <cellStyle name="Comma 8 2 5 2 6 2" xfId="11040"/>
    <cellStyle name="Comma 8 2 5 2 7" xfId="2512"/>
    <cellStyle name="Comma 8 2 5 2 8" xfId="10473"/>
    <cellStyle name="Comma 8 2 5 3" xfId="1468"/>
    <cellStyle name="Comma 8 2 5 3 2" xfId="4888"/>
    <cellStyle name="Comma 8 2 5 3 2 2" xfId="11782"/>
    <cellStyle name="Comma 8 2 5 3 3" xfId="7160"/>
    <cellStyle name="Comma 8 2 5 3 3 2" xfId="12353"/>
    <cellStyle name="Comma 8 2 5 3 4" xfId="9432"/>
    <cellStyle name="Comma 8 2 5 3 4 2" xfId="12924"/>
    <cellStyle name="Comma 8 2 5 3 5" xfId="3254"/>
    <cellStyle name="Comma 8 2 5 3 5 2" xfId="11211"/>
    <cellStyle name="Comma 8 2 5 3 6" xfId="2680"/>
    <cellStyle name="Comma 8 2 5 3 7" xfId="10641"/>
    <cellStyle name="Comma 8 2 5 4" xfId="3753"/>
    <cellStyle name="Comma 8 2 5 4 2" xfId="11497"/>
    <cellStyle name="Comma 8 2 5 5" xfId="6025"/>
    <cellStyle name="Comma 8 2 5 5 2" xfId="12068"/>
    <cellStyle name="Comma 8 2 5 6" xfId="8297"/>
    <cellStyle name="Comma 8 2 5 6 2" xfId="12639"/>
    <cellStyle name="Comma 8 2 5 7" xfId="2969"/>
    <cellStyle name="Comma 8 2 5 7 2" xfId="10926"/>
    <cellStyle name="Comma 8 2 5 8" xfId="2400"/>
    <cellStyle name="Comma 8 2 5 9" xfId="10361"/>
    <cellStyle name="Comma 8 2 6" xfId="1014"/>
    <cellStyle name="Comma 8 2 6 2" xfId="2149"/>
    <cellStyle name="Comma 8 2 6 2 2" xfId="5569"/>
    <cellStyle name="Comma 8 2 6 2 2 2" xfId="11953"/>
    <cellStyle name="Comma 8 2 6 2 3" xfId="7841"/>
    <cellStyle name="Comma 8 2 6 2 3 2" xfId="12524"/>
    <cellStyle name="Comma 8 2 6 2 4" xfId="10113"/>
    <cellStyle name="Comma 8 2 6 2 4 2" xfId="13095"/>
    <cellStyle name="Comma 8 2 6 2 5" xfId="3425"/>
    <cellStyle name="Comma 8 2 6 2 5 2" xfId="11382"/>
    <cellStyle name="Comma 8 2 6 2 6" xfId="2848"/>
    <cellStyle name="Comma 8 2 6 2 7" xfId="10809"/>
    <cellStyle name="Comma 8 2 6 3" xfId="4434"/>
    <cellStyle name="Comma 8 2 6 3 2" xfId="11668"/>
    <cellStyle name="Comma 8 2 6 4" xfId="6706"/>
    <cellStyle name="Comma 8 2 6 4 2" xfId="12239"/>
    <cellStyle name="Comma 8 2 6 5" xfId="8978"/>
    <cellStyle name="Comma 8 2 6 5 2" xfId="12810"/>
    <cellStyle name="Comma 8 2 6 6" xfId="3140"/>
    <cellStyle name="Comma 8 2 6 6 2" xfId="11097"/>
    <cellStyle name="Comma 8 2 6 7" xfId="2568"/>
    <cellStyle name="Comma 8 2 6 8" xfId="10529"/>
    <cellStyle name="Comma 8 2 7" xfId="560"/>
    <cellStyle name="Comma 8 2 7 2" xfId="1695"/>
    <cellStyle name="Comma 8 2 7 2 2" xfId="5115"/>
    <cellStyle name="Comma 8 2 7 2 2 2" xfId="11839"/>
    <cellStyle name="Comma 8 2 7 2 3" xfId="7387"/>
    <cellStyle name="Comma 8 2 7 2 3 2" xfId="12410"/>
    <cellStyle name="Comma 8 2 7 2 4" xfId="9659"/>
    <cellStyle name="Comma 8 2 7 2 4 2" xfId="12981"/>
    <cellStyle name="Comma 8 2 7 2 5" xfId="3311"/>
    <cellStyle name="Comma 8 2 7 2 5 2" xfId="11268"/>
    <cellStyle name="Comma 8 2 7 2 6" xfId="2736"/>
    <cellStyle name="Comma 8 2 7 2 7" xfId="10697"/>
    <cellStyle name="Comma 8 2 7 3" xfId="3980"/>
    <cellStyle name="Comma 8 2 7 3 2" xfId="11554"/>
    <cellStyle name="Comma 8 2 7 4" xfId="6252"/>
    <cellStyle name="Comma 8 2 7 4 2" xfId="12125"/>
    <cellStyle name="Comma 8 2 7 5" xfId="8524"/>
    <cellStyle name="Comma 8 2 7 5 2" xfId="12696"/>
    <cellStyle name="Comma 8 2 7 6" xfId="3026"/>
    <cellStyle name="Comma 8 2 7 6 2" xfId="10983"/>
    <cellStyle name="Comma 8 2 7 7" xfId="2456"/>
    <cellStyle name="Comma 8 2 7 8" xfId="10417"/>
    <cellStyle name="Comma 8 2 8" xfId="1241"/>
    <cellStyle name="Comma 8 2 8 2" xfId="4661"/>
    <cellStyle name="Comma 8 2 8 2 2" xfId="11725"/>
    <cellStyle name="Comma 8 2 8 3" xfId="6933"/>
    <cellStyle name="Comma 8 2 8 3 2" xfId="12296"/>
    <cellStyle name="Comma 8 2 8 4" xfId="9205"/>
    <cellStyle name="Comma 8 2 8 4 2" xfId="12867"/>
    <cellStyle name="Comma 8 2 8 5" xfId="3197"/>
    <cellStyle name="Comma 8 2 8 5 2" xfId="11154"/>
    <cellStyle name="Comma 8 2 8 6" xfId="2624"/>
    <cellStyle name="Comma 8 2 8 7" xfId="10585"/>
    <cellStyle name="Comma 8 2 9" xfId="3526"/>
    <cellStyle name="Comma 8 2 9 2" xfId="11440"/>
    <cellStyle name="Comma 8 3" xfId="179"/>
    <cellStyle name="Comma 8 3 10" xfId="2364"/>
    <cellStyle name="Comma 8 3 11" xfId="10325"/>
    <cellStyle name="Comma 8 3 2" xfId="417"/>
    <cellStyle name="Comma 8 3 2 2" xfId="871"/>
    <cellStyle name="Comma 8 3 2 2 2" xfId="2006"/>
    <cellStyle name="Comma 8 3 2 2 2 2" xfId="5426"/>
    <cellStyle name="Comma 8 3 2 2 2 2 2" xfId="11917"/>
    <cellStyle name="Comma 8 3 2 2 2 3" xfId="7698"/>
    <cellStyle name="Comma 8 3 2 2 2 3 2" xfId="12488"/>
    <cellStyle name="Comma 8 3 2 2 2 4" xfId="9970"/>
    <cellStyle name="Comma 8 3 2 2 2 4 2" xfId="13059"/>
    <cellStyle name="Comma 8 3 2 2 2 5" xfId="3389"/>
    <cellStyle name="Comma 8 3 2 2 2 5 2" xfId="11346"/>
    <cellStyle name="Comma 8 3 2 2 2 6" xfId="2813"/>
    <cellStyle name="Comma 8 3 2 2 2 7" xfId="10774"/>
    <cellStyle name="Comma 8 3 2 2 3" xfId="4291"/>
    <cellStyle name="Comma 8 3 2 2 3 2" xfId="11632"/>
    <cellStyle name="Comma 8 3 2 2 4" xfId="6563"/>
    <cellStyle name="Comma 8 3 2 2 4 2" xfId="12203"/>
    <cellStyle name="Comma 8 3 2 2 5" xfId="8835"/>
    <cellStyle name="Comma 8 3 2 2 5 2" xfId="12774"/>
    <cellStyle name="Comma 8 3 2 2 6" xfId="3104"/>
    <cellStyle name="Comma 8 3 2 2 6 2" xfId="11061"/>
    <cellStyle name="Comma 8 3 2 2 7" xfId="2533"/>
    <cellStyle name="Comma 8 3 2 2 8" xfId="10494"/>
    <cellStyle name="Comma 8 3 2 3" xfId="1552"/>
    <cellStyle name="Comma 8 3 2 3 2" xfId="4972"/>
    <cellStyle name="Comma 8 3 2 3 2 2" xfId="11803"/>
    <cellStyle name="Comma 8 3 2 3 3" xfId="7244"/>
    <cellStyle name="Comma 8 3 2 3 3 2" xfId="12374"/>
    <cellStyle name="Comma 8 3 2 3 4" xfId="9516"/>
    <cellStyle name="Comma 8 3 2 3 4 2" xfId="12945"/>
    <cellStyle name="Comma 8 3 2 3 5" xfId="3275"/>
    <cellStyle name="Comma 8 3 2 3 5 2" xfId="11232"/>
    <cellStyle name="Comma 8 3 2 3 6" xfId="2701"/>
    <cellStyle name="Comma 8 3 2 3 7" xfId="10662"/>
    <cellStyle name="Comma 8 3 2 4" xfId="3837"/>
    <cellStyle name="Comma 8 3 2 4 2" xfId="11518"/>
    <cellStyle name="Comma 8 3 2 5" xfId="6109"/>
    <cellStyle name="Comma 8 3 2 5 2" xfId="12089"/>
    <cellStyle name="Comma 8 3 2 6" xfId="8381"/>
    <cellStyle name="Comma 8 3 2 6 2" xfId="12660"/>
    <cellStyle name="Comma 8 3 2 7" xfId="2990"/>
    <cellStyle name="Comma 8 3 2 7 2" xfId="10947"/>
    <cellStyle name="Comma 8 3 2 8" xfId="2421"/>
    <cellStyle name="Comma 8 3 2 9" xfId="10382"/>
    <cellStyle name="Comma 8 3 3" xfId="1098"/>
    <cellStyle name="Comma 8 3 3 2" xfId="2233"/>
    <cellStyle name="Comma 8 3 3 2 2" xfId="5653"/>
    <cellStyle name="Comma 8 3 3 2 2 2" xfId="11974"/>
    <cellStyle name="Comma 8 3 3 2 3" xfId="7925"/>
    <cellStyle name="Comma 8 3 3 2 3 2" xfId="12545"/>
    <cellStyle name="Comma 8 3 3 2 4" xfId="10197"/>
    <cellStyle name="Comma 8 3 3 2 4 2" xfId="13116"/>
    <cellStyle name="Comma 8 3 3 2 5" xfId="3446"/>
    <cellStyle name="Comma 8 3 3 2 5 2" xfId="11403"/>
    <cellStyle name="Comma 8 3 3 2 6" xfId="2869"/>
    <cellStyle name="Comma 8 3 3 2 7" xfId="10830"/>
    <cellStyle name="Comma 8 3 3 3" xfId="4518"/>
    <cellStyle name="Comma 8 3 3 3 2" xfId="11689"/>
    <cellStyle name="Comma 8 3 3 4" xfId="6790"/>
    <cellStyle name="Comma 8 3 3 4 2" xfId="12260"/>
    <cellStyle name="Comma 8 3 3 5" xfId="9062"/>
    <cellStyle name="Comma 8 3 3 5 2" xfId="12831"/>
    <cellStyle name="Comma 8 3 3 6" xfId="3161"/>
    <cellStyle name="Comma 8 3 3 6 2" xfId="11118"/>
    <cellStyle name="Comma 8 3 3 7" xfId="2589"/>
    <cellStyle name="Comma 8 3 3 8" xfId="10550"/>
    <cellStyle name="Comma 8 3 4" xfId="644"/>
    <cellStyle name="Comma 8 3 4 2" xfId="1779"/>
    <cellStyle name="Comma 8 3 4 2 2" xfId="5199"/>
    <cellStyle name="Comma 8 3 4 2 2 2" xfId="11860"/>
    <cellStyle name="Comma 8 3 4 2 3" xfId="7471"/>
    <cellStyle name="Comma 8 3 4 2 3 2" xfId="12431"/>
    <cellStyle name="Comma 8 3 4 2 4" xfId="9743"/>
    <cellStyle name="Comma 8 3 4 2 4 2" xfId="13002"/>
    <cellStyle name="Comma 8 3 4 2 5" xfId="3332"/>
    <cellStyle name="Comma 8 3 4 2 5 2" xfId="11289"/>
    <cellStyle name="Comma 8 3 4 2 6" xfId="2757"/>
    <cellStyle name="Comma 8 3 4 2 7" xfId="10718"/>
    <cellStyle name="Comma 8 3 4 3" xfId="4064"/>
    <cellStyle name="Comma 8 3 4 3 2" xfId="11575"/>
    <cellStyle name="Comma 8 3 4 4" xfId="6336"/>
    <cellStyle name="Comma 8 3 4 4 2" xfId="12146"/>
    <cellStyle name="Comma 8 3 4 5" xfId="8608"/>
    <cellStyle name="Comma 8 3 4 5 2" xfId="12717"/>
    <cellStyle name="Comma 8 3 4 6" xfId="3047"/>
    <cellStyle name="Comma 8 3 4 6 2" xfId="11004"/>
    <cellStyle name="Comma 8 3 4 7" xfId="2477"/>
    <cellStyle name="Comma 8 3 4 8" xfId="10438"/>
    <cellStyle name="Comma 8 3 5" xfId="1325"/>
    <cellStyle name="Comma 8 3 5 2" xfId="4745"/>
    <cellStyle name="Comma 8 3 5 2 2" xfId="11746"/>
    <cellStyle name="Comma 8 3 5 3" xfId="7017"/>
    <cellStyle name="Comma 8 3 5 3 2" xfId="12317"/>
    <cellStyle name="Comma 8 3 5 4" xfId="9289"/>
    <cellStyle name="Comma 8 3 5 4 2" xfId="12888"/>
    <cellStyle name="Comma 8 3 5 5" xfId="3218"/>
    <cellStyle name="Comma 8 3 5 5 2" xfId="11175"/>
    <cellStyle name="Comma 8 3 5 6" xfId="2645"/>
    <cellStyle name="Comma 8 3 5 7" xfId="10606"/>
    <cellStyle name="Comma 8 3 6" xfId="3610"/>
    <cellStyle name="Comma 8 3 6 2" xfId="11461"/>
    <cellStyle name="Comma 8 3 7" xfId="5882"/>
    <cellStyle name="Comma 8 3 7 2" xfId="12032"/>
    <cellStyle name="Comma 8 3 8" xfId="8154"/>
    <cellStyle name="Comma 8 3 8 2" xfId="12603"/>
    <cellStyle name="Comma 8 3 9" xfId="2930"/>
    <cellStyle name="Comma 8 3 9 2" xfId="10889"/>
    <cellStyle name="Comma 8 4" xfId="123"/>
    <cellStyle name="Comma 8 4 10" xfId="2350"/>
    <cellStyle name="Comma 8 4 11" xfId="10311"/>
    <cellStyle name="Comma 8 4 2" xfId="361"/>
    <cellStyle name="Comma 8 4 2 2" xfId="815"/>
    <cellStyle name="Comma 8 4 2 2 2" xfId="1950"/>
    <cellStyle name="Comma 8 4 2 2 2 2" xfId="5370"/>
    <cellStyle name="Comma 8 4 2 2 2 2 2" xfId="11903"/>
    <cellStyle name="Comma 8 4 2 2 2 3" xfId="7642"/>
    <cellStyle name="Comma 8 4 2 2 2 3 2" xfId="12474"/>
    <cellStyle name="Comma 8 4 2 2 2 4" xfId="9914"/>
    <cellStyle name="Comma 8 4 2 2 2 4 2" xfId="13045"/>
    <cellStyle name="Comma 8 4 2 2 2 5" xfId="3375"/>
    <cellStyle name="Comma 8 4 2 2 2 5 2" xfId="11332"/>
    <cellStyle name="Comma 8 4 2 2 2 6" xfId="2799"/>
    <cellStyle name="Comma 8 4 2 2 2 7" xfId="10760"/>
    <cellStyle name="Comma 8 4 2 2 3" xfId="4235"/>
    <cellStyle name="Comma 8 4 2 2 3 2" xfId="11618"/>
    <cellStyle name="Comma 8 4 2 2 4" xfId="6507"/>
    <cellStyle name="Comma 8 4 2 2 4 2" xfId="12189"/>
    <cellStyle name="Comma 8 4 2 2 5" xfId="8779"/>
    <cellStyle name="Comma 8 4 2 2 5 2" xfId="12760"/>
    <cellStyle name="Comma 8 4 2 2 6" xfId="3090"/>
    <cellStyle name="Comma 8 4 2 2 6 2" xfId="11047"/>
    <cellStyle name="Comma 8 4 2 2 7" xfId="2519"/>
    <cellStyle name="Comma 8 4 2 2 8" xfId="10480"/>
    <cellStyle name="Comma 8 4 2 3" xfId="1496"/>
    <cellStyle name="Comma 8 4 2 3 2" xfId="4916"/>
    <cellStyle name="Comma 8 4 2 3 2 2" xfId="11789"/>
    <cellStyle name="Comma 8 4 2 3 3" xfId="7188"/>
    <cellStyle name="Comma 8 4 2 3 3 2" xfId="12360"/>
    <cellStyle name="Comma 8 4 2 3 4" xfId="9460"/>
    <cellStyle name="Comma 8 4 2 3 4 2" xfId="12931"/>
    <cellStyle name="Comma 8 4 2 3 5" xfId="3261"/>
    <cellStyle name="Comma 8 4 2 3 5 2" xfId="11218"/>
    <cellStyle name="Comma 8 4 2 3 6" xfId="2687"/>
    <cellStyle name="Comma 8 4 2 3 7" xfId="10648"/>
    <cellStyle name="Comma 8 4 2 4" xfId="3781"/>
    <cellStyle name="Comma 8 4 2 4 2" xfId="11504"/>
    <cellStyle name="Comma 8 4 2 5" xfId="6053"/>
    <cellStyle name="Comma 8 4 2 5 2" xfId="12075"/>
    <cellStyle name="Comma 8 4 2 6" xfId="8325"/>
    <cellStyle name="Comma 8 4 2 6 2" xfId="12646"/>
    <cellStyle name="Comma 8 4 2 7" xfId="2976"/>
    <cellStyle name="Comma 8 4 2 7 2" xfId="10933"/>
    <cellStyle name="Comma 8 4 2 8" xfId="2407"/>
    <cellStyle name="Comma 8 4 2 9" xfId="10368"/>
    <cellStyle name="Comma 8 4 3" xfId="1042"/>
    <cellStyle name="Comma 8 4 3 2" xfId="2177"/>
    <cellStyle name="Comma 8 4 3 2 2" xfId="5597"/>
    <cellStyle name="Comma 8 4 3 2 2 2" xfId="11960"/>
    <cellStyle name="Comma 8 4 3 2 3" xfId="7869"/>
    <cellStyle name="Comma 8 4 3 2 3 2" xfId="12531"/>
    <cellStyle name="Comma 8 4 3 2 4" xfId="10141"/>
    <cellStyle name="Comma 8 4 3 2 4 2" xfId="13102"/>
    <cellStyle name="Comma 8 4 3 2 5" xfId="3432"/>
    <cellStyle name="Comma 8 4 3 2 5 2" xfId="11389"/>
    <cellStyle name="Comma 8 4 3 2 6" xfId="2855"/>
    <cellStyle name="Comma 8 4 3 2 7" xfId="10816"/>
    <cellStyle name="Comma 8 4 3 3" xfId="4462"/>
    <cellStyle name="Comma 8 4 3 3 2" xfId="11675"/>
    <cellStyle name="Comma 8 4 3 4" xfId="6734"/>
    <cellStyle name="Comma 8 4 3 4 2" xfId="12246"/>
    <cellStyle name="Comma 8 4 3 5" xfId="9006"/>
    <cellStyle name="Comma 8 4 3 5 2" xfId="12817"/>
    <cellStyle name="Comma 8 4 3 6" xfId="3147"/>
    <cellStyle name="Comma 8 4 3 6 2" xfId="11104"/>
    <cellStyle name="Comma 8 4 3 7" xfId="2575"/>
    <cellStyle name="Comma 8 4 3 8" xfId="10536"/>
    <cellStyle name="Comma 8 4 4" xfId="588"/>
    <cellStyle name="Comma 8 4 4 2" xfId="1723"/>
    <cellStyle name="Comma 8 4 4 2 2" xfId="5143"/>
    <cellStyle name="Comma 8 4 4 2 2 2" xfId="11846"/>
    <cellStyle name="Comma 8 4 4 2 3" xfId="7415"/>
    <cellStyle name="Comma 8 4 4 2 3 2" xfId="12417"/>
    <cellStyle name="Comma 8 4 4 2 4" xfId="9687"/>
    <cellStyle name="Comma 8 4 4 2 4 2" xfId="12988"/>
    <cellStyle name="Comma 8 4 4 2 5" xfId="3318"/>
    <cellStyle name="Comma 8 4 4 2 5 2" xfId="11275"/>
    <cellStyle name="Comma 8 4 4 2 6" xfId="2743"/>
    <cellStyle name="Comma 8 4 4 2 7" xfId="10704"/>
    <cellStyle name="Comma 8 4 4 3" xfId="4008"/>
    <cellStyle name="Comma 8 4 4 3 2" xfId="11561"/>
    <cellStyle name="Comma 8 4 4 4" xfId="6280"/>
    <cellStyle name="Comma 8 4 4 4 2" xfId="12132"/>
    <cellStyle name="Comma 8 4 4 5" xfId="8552"/>
    <cellStyle name="Comma 8 4 4 5 2" xfId="12703"/>
    <cellStyle name="Comma 8 4 4 6" xfId="3033"/>
    <cellStyle name="Comma 8 4 4 6 2" xfId="10990"/>
    <cellStyle name="Comma 8 4 4 7" xfId="2463"/>
    <cellStyle name="Comma 8 4 4 8" xfId="10424"/>
    <cellStyle name="Comma 8 4 5" xfId="1269"/>
    <cellStyle name="Comma 8 4 5 2" xfId="4689"/>
    <cellStyle name="Comma 8 4 5 2 2" xfId="11732"/>
    <cellStyle name="Comma 8 4 5 3" xfId="6961"/>
    <cellStyle name="Comma 8 4 5 3 2" xfId="12303"/>
    <cellStyle name="Comma 8 4 5 4" xfId="9233"/>
    <cellStyle name="Comma 8 4 5 4 2" xfId="12874"/>
    <cellStyle name="Comma 8 4 5 5" xfId="3204"/>
    <cellStyle name="Comma 8 4 5 5 2" xfId="11161"/>
    <cellStyle name="Comma 8 4 5 6" xfId="2631"/>
    <cellStyle name="Comma 8 4 5 7" xfId="10592"/>
    <cellStyle name="Comma 8 4 6" xfId="3554"/>
    <cellStyle name="Comma 8 4 6 2" xfId="11447"/>
    <cellStyle name="Comma 8 4 7" xfId="5826"/>
    <cellStyle name="Comma 8 4 7 2" xfId="12018"/>
    <cellStyle name="Comma 8 4 8" xfId="8098"/>
    <cellStyle name="Comma 8 4 8 2" xfId="12589"/>
    <cellStyle name="Comma 8 4 9" xfId="2916"/>
    <cellStyle name="Comma 8 4 9 2" xfId="10875"/>
    <cellStyle name="Comma 8 5" xfId="249"/>
    <cellStyle name="Comma 8 5 10" xfId="2379"/>
    <cellStyle name="Comma 8 5 11" xfId="10340"/>
    <cellStyle name="Comma 8 5 2" xfId="476"/>
    <cellStyle name="Comma 8 5 2 2" xfId="930"/>
    <cellStyle name="Comma 8 5 2 2 2" xfId="2065"/>
    <cellStyle name="Comma 8 5 2 2 2 2" xfId="5485"/>
    <cellStyle name="Comma 8 5 2 2 2 2 2" xfId="11932"/>
    <cellStyle name="Comma 8 5 2 2 2 3" xfId="7757"/>
    <cellStyle name="Comma 8 5 2 2 2 3 2" xfId="12503"/>
    <cellStyle name="Comma 8 5 2 2 2 4" xfId="10029"/>
    <cellStyle name="Comma 8 5 2 2 2 4 2" xfId="13074"/>
    <cellStyle name="Comma 8 5 2 2 2 5" xfId="3404"/>
    <cellStyle name="Comma 8 5 2 2 2 5 2" xfId="11361"/>
    <cellStyle name="Comma 8 5 2 2 2 6" xfId="2827"/>
    <cellStyle name="Comma 8 5 2 2 2 7" xfId="10788"/>
    <cellStyle name="Comma 8 5 2 2 3" xfId="4350"/>
    <cellStyle name="Comma 8 5 2 2 3 2" xfId="11647"/>
    <cellStyle name="Comma 8 5 2 2 4" xfId="6622"/>
    <cellStyle name="Comma 8 5 2 2 4 2" xfId="12218"/>
    <cellStyle name="Comma 8 5 2 2 5" xfId="8894"/>
    <cellStyle name="Comma 8 5 2 2 5 2" xfId="12789"/>
    <cellStyle name="Comma 8 5 2 2 6" xfId="3119"/>
    <cellStyle name="Comma 8 5 2 2 6 2" xfId="11076"/>
    <cellStyle name="Comma 8 5 2 2 7" xfId="2547"/>
    <cellStyle name="Comma 8 5 2 2 8" xfId="10508"/>
    <cellStyle name="Comma 8 5 2 3" xfId="1611"/>
    <cellStyle name="Comma 8 5 2 3 2" xfId="5031"/>
    <cellStyle name="Comma 8 5 2 3 2 2" xfId="11818"/>
    <cellStyle name="Comma 8 5 2 3 3" xfId="7303"/>
    <cellStyle name="Comma 8 5 2 3 3 2" xfId="12389"/>
    <cellStyle name="Comma 8 5 2 3 4" xfId="9575"/>
    <cellStyle name="Comma 8 5 2 3 4 2" xfId="12960"/>
    <cellStyle name="Comma 8 5 2 3 5" xfId="3290"/>
    <cellStyle name="Comma 8 5 2 3 5 2" xfId="11247"/>
    <cellStyle name="Comma 8 5 2 3 6" xfId="2715"/>
    <cellStyle name="Comma 8 5 2 3 7" xfId="10676"/>
    <cellStyle name="Comma 8 5 2 4" xfId="3896"/>
    <cellStyle name="Comma 8 5 2 4 2" xfId="11533"/>
    <cellStyle name="Comma 8 5 2 5" xfId="6168"/>
    <cellStyle name="Comma 8 5 2 5 2" xfId="12104"/>
    <cellStyle name="Comma 8 5 2 6" xfId="8440"/>
    <cellStyle name="Comma 8 5 2 6 2" xfId="12675"/>
    <cellStyle name="Comma 8 5 2 7" xfId="3005"/>
    <cellStyle name="Comma 8 5 2 7 2" xfId="10962"/>
    <cellStyle name="Comma 8 5 2 8" xfId="2435"/>
    <cellStyle name="Comma 8 5 2 9" xfId="10396"/>
    <cellStyle name="Comma 8 5 3" xfId="1157"/>
    <cellStyle name="Comma 8 5 3 2" xfId="2292"/>
    <cellStyle name="Comma 8 5 3 2 2" xfId="5712"/>
    <cellStyle name="Comma 8 5 3 2 2 2" xfId="11989"/>
    <cellStyle name="Comma 8 5 3 2 3" xfId="7984"/>
    <cellStyle name="Comma 8 5 3 2 3 2" xfId="12560"/>
    <cellStyle name="Comma 8 5 3 2 4" xfId="10256"/>
    <cellStyle name="Comma 8 5 3 2 4 2" xfId="13131"/>
    <cellStyle name="Comma 8 5 3 2 5" xfId="3461"/>
    <cellStyle name="Comma 8 5 3 2 5 2" xfId="11418"/>
    <cellStyle name="Comma 8 5 3 2 6" xfId="2883"/>
    <cellStyle name="Comma 8 5 3 2 7" xfId="10844"/>
    <cellStyle name="Comma 8 5 3 3" xfId="4577"/>
    <cellStyle name="Comma 8 5 3 3 2" xfId="11704"/>
    <cellStyle name="Comma 8 5 3 4" xfId="6849"/>
    <cellStyle name="Comma 8 5 3 4 2" xfId="12275"/>
    <cellStyle name="Comma 8 5 3 5" xfId="9121"/>
    <cellStyle name="Comma 8 5 3 5 2" xfId="12846"/>
    <cellStyle name="Comma 8 5 3 6" xfId="3176"/>
    <cellStyle name="Comma 8 5 3 6 2" xfId="11133"/>
    <cellStyle name="Comma 8 5 3 7" xfId="2603"/>
    <cellStyle name="Comma 8 5 3 8" xfId="10564"/>
    <cellStyle name="Comma 8 5 4" xfId="703"/>
    <cellStyle name="Comma 8 5 4 2" xfId="1838"/>
    <cellStyle name="Comma 8 5 4 2 2" xfId="5258"/>
    <cellStyle name="Comma 8 5 4 2 2 2" xfId="11875"/>
    <cellStyle name="Comma 8 5 4 2 3" xfId="7530"/>
    <cellStyle name="Comma 8 5 4 2 3 2" xfId="12446"/>
    <cellStyle name="Comma 8 5 4 2 4" xfId="9802"/>
    <cellStyle name="Comma 8 5 4 2 4 2" xfId="13017"/>
    <cellStyle name="Comma 8 5 4 2 5" xfId="3347"/>
    <cellStyle name="Comma 8 5 4 2 5 2" xfId="11304"/>
    <cellStyle name="Comma 8 5 4 2 6" xfId="2771"/>
    <cellStyle name="Comma 8 5 4 2 7" xfId="10732"/>
    <cellStyle name="Comma 8 5 4 3" xfId="4123"/>
    <cellStyle name="Comma 8 5 4 3 2" xfId="11590"/>
    <cellStyle name="Comma 8 5 4 4" xfId="6395"/>
    <cellStyle name="Comma 8 5 4 4 2" xfId="12161"/>
    <cellStyle name="Comma 8 5 4 5" xfId="8667"/>
    <cellStyle name="Comma 8 5 4 5 2" xfId="12732"/>
    <cellStyle name="Comma 8 5 4 6" xfId="3062"/>
    <cellStyle name="Comma 8 5 4 6 2" xfId="11019"/>
    <cellStyle name="Comma 8 5 4 7" xfId="2491"/>
    <cellStyle name="Comma 8 5 4 8" xfId="10452"/>
    <cellStyle name="Comma 8 5 5" xfId="1384"/>
    <cellStyle name="Comma 8 5 5 2" xfId="4804"/>
    <cellStyle name="Comma 8 5 5 2 2" xfId="11761"/>
    <cellStyle name="Comma 8 5 5 3" xfId="7076"/>
    <cellStyle name="Comma 8 5 5 3 2" xfId="12332"/>
    <cellStyle name="Comma 8 5 5 4" xfId="9348"/>
    <cellStyle name="Comma 8 5 5 4 2" xfId="12903"/>
    <cellStyle name="Comma 8 5 5 5" xfId="3233"/>
    <cellStyle name="Comma 8 5 5 5 2" xfId="11190"/>
    <cellStyle name="Comma 8 5 5 6" xfId="2659"/>
    <cellStyle name="Comma 8 5 5 7" xfId="10620"/>
    <cellStyle name="Comma 8 5 6" xfId="3669"/>
    <cellStyle name="Comma 8 5 6 2" xfId="11476"/>
    <cellStyle name="Comma 8 5 7" xfId="5941"/>
    <cellStyle name="Comma 8 5 7 2" xfId="12047"/>
    <cellStyle name="Comma 8 5 8" xfId="8213"/>
    <cellStyle name="Comma 8 5 8 2" xfId="12618"/>
    <cellStyle name="Comma 8 5 9" xfId="2948"/>
    <cellStyle name="Comma 8 5 9 2" xfId="10905"/>
    <cellStyle name="Comma 8 6" xfId="305"/>
    <cellStyle name="Comma 8 6 2" xfId="759"/>
    <cellStyle name="Comma 8 6 2 2" xfId="1894"/>
    <cellStyle name="Comma 8 6 2 2 2" xfId="5314"/>
    <cellStyle name="Comma 8 6 2 2 2 2" xfId="11889"/>
    <cellStyle name="Comma 8 6 2 2 3" xfId="7586"/>
    <cellStyle name="Comma 8 6 2 2 3 2" xfId="12460"/>
    <cellStyle name="Comma 8 6 2 2 4" xfId="9858"/>
    <cellStyle name="Comma 8 6 2 2 4 2" xfId="13031"/>
    <cellStyle name="Comma 8 6 2 2 5" xfId="3361"/>
    <cellStyle name="Comma 8 6 2 2 5 2" xfId="11318"/>
    <cellStyle name="Comma 8 6 2 2 6" xfId="2785"/>
    <cellStyle name="Comma 8 6 2 2 7" xfId="10746"/>
    <cellStyle name="Comma 8 6 2 3" xfId="4179"/>
    <cellStyle name="Comma 8 6 2 3 2" xfId="11604"/>
    <cellStyle name="Comma 8 6 2 4" xfId="6451"/>
    <cellStyle name="Comma 8 6 2 4 2" xfId="12175"/>
    <cellStyle name="Comma 8 6 2 5" xfId="8723"/>
    <cellStyle name="Comma 8 6 2 5 2" xfId="12746"/>
    <cellStyle name="Comma 8 6 2 6" xfId="3076"/>
    <cellStyle name="Comma 8 6 2 6 2" xfId="11033"/>
    <cellStyle name="Comma 8 6 2 7" xfId="2505"/>
    <cellStyle name="Comma 8 6 2 8" xfId="10466"/>
    <cellStyle name="Comma 8 6 3" xfId="1440"/>
    <cellStyle name="Comma 8 6 3 2" xfId="4860"/>
    <cellStyle name="Comma 8 6 3 2 2" xfId="11775"/>
    <cellStyle name="Comma 8 6 3 3" xfId="7132"/>
    <cellStyle name="Comma 8 6 3 3 2" xfId="12346"/>
    <cellStyle name="Comma 8 6 3 4" xfId="9404"/>
    <cellStyle name="Comma 8 6 3 4 2" xfId="12917"/>
    <cellStyle name="Comma 8 6 3 5" xfId="3247"/>
    <cellStyle name="Comma 8 6 3 5 2" xfId="11204"/>
    <cellStyle name="Comma 8 6 3 6" xfId="2673"/>
    <cellStyle name="Comma 8 6 3 7" xfId="10634"/>
    <cellStyle name="Comma 8 6 4" xfId="3725"/>
    <cellStyle name="Comma 8 6 4 2" xfId="11490"/>
    <cellStyle name="Comma 8 6 5" xfId="5997"/>
    <cellStyle name="Comma 8 6 5 2" xfId="12061"/>
    <cellStyle name="Comma 8 6 6" xfId="8269"/>
    <cellStyle name="Comma 8 6 6 2" xfId="12632"/>
    <cellStyle name="Comma 8 6 7" xfId="2962"/>
    <cellStyle name="Comma 8 6 7 2" xfId="10919"/>
    <cellStyle name="Comma 8 6 8" xfId="2393"/>
    <cellStyle name="Comma 8 6 9" xfId="10354"/>
    <cellStyle name="Comma 8 7" xfId="986"/>
    <cellStyle name="Comma 8 7 2" xfId="2121"/>
    <cellStyle name="Comma 8 7 2 2" xfId="5541"/>
    <cellStyle name="Comma 8 7 2 2 2" xfId="11946"/>
    <cellStyle name="Comma 8 7 2 3" xfId="7813"/>
    <cellStyle name="Comma 8 7 2 3 2" xfId="12517"/>
    <cellStyle name="Comma 8 7 2 4" xfId="10085"/>
    <cellStyle name="Comma 8 7 2 4 2" xfId="13088"/>
    <cellStyle name="Comma 8 7 2 5" xfId="3418"/>
    <cellStyle name="Comma 8 7 2 5 2" xfId="11375"/>
    <cellStyle name="Comma 8 7 2 6" xfId="2841"/>
    <cellStyle name="Comma 8 7 2 7" xfId="10802"/>
    <cellStyle name="Comma 8 7 3" xfId="4406"/>
    <cellStyle name="Comma 8 7 3 2" xfId="11661"/>
    <cellStyle name="Comma 8 7 4" xfId="6678"/>
    <cellStyle name="Comma 8 7 4 2" xfId="12232"/>
    <cellStyle name="Comma 8 7 5" xfId="8950"/>
    <cellStyle name="Comma 8 7 5 2" xfId="12803"/>
    <cellStyle name="Comma 8 7 6" xfId="3133"/>
    <cellStyle name="Comma 8 7 6 2" xfId="11090"/>
    <cellStyle name="Comma 8 7 7" xfId="2561"/>
    <cellStyle name="Comma 8 7 8" xfId="10522"/>
    <cellStyle name="Comma 8 8" xfId="532"/>
    <cellStyle name="Comma 8 8 2" xfId="1667"/>
    <cellStyle name="Comma 8 8 2 2" xfId="5087"/>
    <cellStyle name="Comma 8 8 2 2 2" xfId="11832"/>
    <cellStyle name="Comma 8 8 2 3" xfId="7359"/>
    <cellStyle name="Comma 8 8 2 3 2" xfId="12403"/>
    <cellStyle name="Comma 8 8 2 4" xfId="9631"/>
    <cellStyle name="Comma 8 8 2 4 2" xfId="12974"/>
    <cellStyle name="Comma 8 8 2 5" xfId="3304"/>
    <cellStyle name="Comma 8 8 2 5 2" xfId="11261"/>
    <cellStyle name="Comma 8 8 2 6" xfId="2729"/>
    <cellStyle name="Comma 8 8 2 7" xfId="10690"/>
    <cellStyle name="Comma 8 8 3" xfId="3952"/>
    <cellStyle name="Comma 8 8 3 2" xfId="11547"/>
    <cellStyle name="Comma 8 8 4" xfId="6224"/>
    <cellStyle name="Comma 8 8 4 2" xfId="12118"/>
    <cellStyle name="Comma 8 8 5" xfId="8496"/>
    <cellStyle name="Comma 8 8 5 2" xfId="12689"/>
    <cellStyle name="Comma 8 8 6" xfId="3019"/>
    <cellStyle name="Comma 8 8 6 2" xfId="10976"/>
    <cellStyle name="Comma 8 8 7" xfId="2449"/>
    <cellStyle name="Comma 8 8 8" xfId="10410"/>
    <cellStyle name="Comma 8 9" xfId="1213"/>
    <cellStyle name="Comma 8 9 2" xfId="4633"/>
    <cellStyle name="Comma 8 9 2 2" xfId="11718"/>
    <cellStyle name="Comma 8 9 3" xfId="6905"/>
    <cellStyle name="Comma 8 9 3 2" xfId="12289"/>
    <cellStyle name="Comma 8 9 4" xfId="9177"/>
    <cellStyle name="Comma 8 9 4 2" xfId="12860"/>
    <cellStyle name="Comma 8 9 5" xfId="3190"/>
    <cellStyle name="Comma 8 9 5 2" xfId="11147"/>
    <cellStyle name="Comma 8 9 6" xfId="2617"/>
    <cellStyle name="Comma 8 9 7" xfId="10578"/>
    <cellStyle name="Comma 9" xfId="67"/>
    <cellStyle name="Comma 9 10" xfId="3500"/>
    <cellStyle name="Comma 9 10 2" xfId="11434"/>
    <cellStyle name="Comma 9 11" xfId="5772"/>
    <cellStyle name="Comma 9 11 2" xfId="12005"/>
    <cellStyle name="Comma 9 12" xfId="8044"/>
    <cellStyle name="Comma 9 12 2" xfId="12576"/>
    <cellStyle name="Comma 9 13" xfId="2901"/>
    <cellStyle name="Comma 9 13 2" xfId="10861"/>
    <cellStyle name="Comma 9 14" xfId="2336"/>
    <cellStyle name="Comma 9 15" xfId="10297"/>
    <cellStyle name="Comma 9 2" xfId="97"/>
    <cellStyle name="Comma 9 2 10" xfId="5800"/>
    <cellStyle name="Comma 9 2 10 2" xfId="12012"/>
    <cellStyle name="Comma 9 2 11" xfId="8072"/>
    <cellStyle name="Comma 9 2 11 2" xfId="12583"/>
    <cellStyle name="Comma 9 2 12" xfId="2910"/>
    <cellStyle name="Comma 9 2 12 2" xfId="10869"/>
    <cellStyle name="Comma 9 2 13" xfId="2344"/>
    <cellStyle name="Comma 9 2 14" xfId="10305"/>
    <cellStyle name="Comma 9 2 2" xfId="209"/>
    <cellStyle name="Comma 9 2 2 10" xfId="2372"/>
    <cellStyle name="Comma 9 2 2 11" xfId="10333"/>
    <cellStyle name="Comma 9 2 2 2" xfId="447"/>
    <cellStyle name="Comma 9 2 2 2 2" xfId="901"/>
    <cellStyle name="Comma 9 2 2 2 2 2" xfId="2036"/>
    <cellStyle name="Comma 9 2 2 2 2 2 2" xfId="5456"/>
    <cellStyle name="Comma 9 2 2 2 2 2 2 2" xfId="11925"/>
    <cellStyle name="Comma 9 2 2 2 2 2 3" xfId="7728"/>
    <cellStyle name="Comma 9 2 2 2 2 2 3 2" xfId="12496"/>
    <cellStyle name="Comma 9 2 2 2 2 2 4" xfId="10000"/>
    <cellStyle name="Comma 9 2 2 2 2 2 4 2" xfId="13067"/>
    <cellStyle name="Comma 9 2 2 2 2 2 5" xfId="3397"/>
    <cellStyle name="Comma 9 2 2 2 2 2 5 2" xfId="11354"/>
    <cellStyle name="Comma 9 2 2 2 2 2 6" xfId="2821"/>
    <cellStyle name="Comma 9 2 2 2 2 2 7" xfId="10782"/>
    <cellStyle name="Comma 9 2 2 2 2 3" xfId="4321"/>
    <cellStyle name="Comma 9 2 2 2 2 3 2" xfId="11640"/>
    <cellStyle name="Comma 9 2 2 2 2 4" xfId="6593"/>
    <cellStyle name="Comma 9 2 2 2 2 4 2" xfId="12211"/>
    <cellStyle name="Comma 9 2 2 2 2 5" xfId="8865"/>
    <cellStyle name="Comma 9 2 2 2 2 5 2" xfId="12782"/>
    <cellStyle name="Comma 9 2 2 2 2 6" xfId="3112"/>
    <cellStyle name="Comma 9 2 2 2 2 6 2" xfId="11069"/>
    <cellStyle name="Comma 9 2 2 2 2 7" xfId="2541"/>
    <cellStyle name="Comma 9 2 2 2 2 8" xfId="10502"/>
    <cellStyle name="Comma 9 2 2 2 3" xfId="1582"/>
    <cellStyle name="Comma 9 2 2 2 3 2" xfId="5002"/>
    <cellStyle name="Comma 9 2 2 2 3 2 2" xfId="11811"/>
    <cellStyle name="Comma 9 2 2 2 3 3" xfId="7274"/>
    <cellStyle name="Comma 9 2 2 2 3 3 2" xfId="12382"/>
    <cellStyle name="Comma 9 2 2 2 3 4" xfId="9546"/>
    <cellStyle name="Comma 9 2 2 2 3 4 2" xfId="12953"/>
    <cellStyle name="Comma 9 2 2 2 3 5" xfId="3283"/>
    <cellStyle name="Comma 9 2 2 2 3 5 2" xfId="11240"/>
    <cellStyle name="Comma 9 2 2 2 3 6" xfId="2709"/>
    <cellStyle name="Comma 9 2 2 2 3 7" xfId="10670"/>
    <cellStyle name="Comma 9 2 2 2 4" xfId="3867"/>
    <cellStyle name="Comma 9 2 2 2 4 2" xfId="11526"/>
    <cellStyle name="Comma 9 2 2 2 5" xfId="6139"/>
    <cellStyle name="Comma 9 2 2 2 5 2" xfId="12097"/>
    <cellStyle name="Comma 9 2 2 2 6" xfId="8411"/>
    <cellStyle name="Comma 9 2 2 2 6 2" xfId="12668"/>
    <cellStyle name="Comma 9 2 2 2 7" xfId="2998"/>
    <cellStyle name="Comma 9 2 2 2 7 2" xfId="10955"/>
    <cellStyle name="Comma 9 2 2 2 8" xfId="2429"/>
    <cellStyle name="Comma 9 2 2 2 9" xfId="10390"/>
    <cellStyle name="Comma 9 2 2 3" xfId="1128"/>
    <cellStyle name="Comma 9 2 2 3 2" xfId="2263"/>
    <cellStyle name="Comma 9 2 2 3 2 2" xfId="5683"/>
    <cellStyle name="Comma 9 2 2 3 2 2 2" xfId="11982"/>
    <cellStyle name="Comma 9 2 2 3 2 3" xfId="7955"/>
    <cellStyle name="Comma 9 2 2 3 2 3 2" xfId="12553"/>
    <cellStyle name="Comma 9 2 2 3 2 4" xfId="10227"/>
    <cellStyle name="Comma 9 2 2 3 2 4 2" xfId="13124"/>
    <cellStyle name="Comma 9 2 2 3 2 5" xfId="3454"/>
    <cellStyle name="Comma 9 2 2 3 2 5 2" xfId="11411"/>
    <cellStyle name="Comma 9 2 2 3 2 6" xfId="2877"/>
    <cellStyle name="Comma 9 2 2 3 2 7" xfId="10838"/>
    <cellStyle name="Comma 9 2 2 3 3" xfId="4548"/>
    <cellStyle name="Comma 9 2 2 3 3 2" xfId="11697"/>
    <cellStyle name="Comma 9 2 2 3 4" xfId="6820"/>
    <cellStyle name="Comma 9 2 2 3 4 2" xfId="12268"/>
    <cellStyle name="Comma 9 2 2 3 5" xfId="9092"/>
    <cellStyle name="Comma 9 2 2 3 5 2" xfId="12839"/>
    <cellStyle name="Comma 9 2 2 3 6" xfId="3169"/>
    <cellStyle name="Comma 9 2 2 3 6 2" xfId="11126"/>
    <cellStyle name="Comma 9 2 2 3 7" xfId="2597"/>
    <cellStyle name="Comma 9 2 2 3 8" xfId="10558"/>
    <cellStyle name="Comma 9 2 2 4" xfId="674"/>
    <cellStyle name="Comma 9 2 2 4 2" xfId="1809"/>
    <cellStyle name="Comma 9 2 2 4 2 2" xfId="5229"/>
    <cellStyle name="Comma 9 2 2 4 2 2 2" xfId="11868"/>
    <cellStyle name="Comma 9 2 2 4 2 3" xfId="7501"/>
    <cellStyle name="Comma 9 2 2 4 2 3 2" xfId="12439"/>
    <cellStyle name="Comma 9 2 2 4 2 4" xfId="9773"/>
    <cellStyle name="Comma 9 2 2 4 2 4 2" xfId="13010"/>
    <cellStyle name="Comma 9 2 2 4 2 5" xfId="3340"/>
    <cellStyle name="Comma 9 2 2 4 2 5 2" xfId="11297"/>
    <cellStyle name="Comma 9 2 2 4 2 6" xfId="2765"/>
    <cellStyle name="Comma 9 2 2 4 2 7" xfId="10726"/>
    <cellStyle name="Comma 9 2 2 4 3" xfId="4094"/>
    <cellStyle name="Comma 9 2 2 4 3 2" xfId="11583"/>
    <cellStyle name="Comma 9 2 2 4 4" xfId="6366"/>
    <cellStyle name="Comma 9 2 2 4 4 2" xfId="12154"/>
    <cellStyle name="Comma 9 2 2 4 5" xfId="8638"/>
    <cellStyle name="Comma 9 2 2 4 5 2" xfId="12725"/>
    <cellStyle name="Comma 9 2 2 4 6" xfId="3055"/>
    <cellStyle name="Comma 9 2 2 4 6 2" xfId="11012"/>
    <cellStyle name="Comma 9 2 2 4 7" xfId="2485"/>
    <cellStyle name="Comma 9 2 2 4 8" xfId="10446"/>
    <cellStyle name="Comma 9 2 2 5" xfId="1355"/>
    <cellStyle name="Comma 9 2 2 5 2" xfId="4775"/>
    <cellStyle name="Comma 9 2 2 5 2 2" xfId="11754"/>
    <cellStyle name="Comma 9 2 2 5 3" xfId="7047"/>
    <cellStyle name="Comma 9 2 2 5 3 2" xfId="12325"/>
    <cellStyle name="Comma 9 2 2 5 4" xfId="9319"/>
    <cellStyle name="Comma 9 2 2 5 4 2" xfId="12896"/>
    <cellStyle name="Comma 9 2 2 5 5" xfId="3226"/>
    <cellStyle name="Comma 9 2 2 5 5 2" xfId="11183"/>
    <cellStyle name="Comma 9 2 2 5 6" xfId="2653"/>
    <cellStyle name="Comma 9 2 2 5 7" xfId="10614"/>
    <cellStyle name="Comma 9 2 2 6" xfId="3640"/>
    <cellStyle name="Comma 9 2 2 6 2" xfId="11469"/>
    <cellStyle name="Comma 9 2 2 7" xfId="5912"/>
    <cellStyle name="Comma 9 2 2 7 2" xfId="12040"/>
    <cellStyle name="Comma 9 2 2 8" xfId="8184"/>
    <cellStyle name="Comma 9 2 2 8 2" xfId="12611"/>
    <cellStyle name="Comma 9 2 2 9" xfId="2938"/>
    <cellStyle name="Comma 9 2 2 9 2" xfId="10897"/>
    <cellStyle name="Comma 9 2 3" xfId="153"/>
    <cellStyle name="Comma 9 2 3 10" xfId="2358"/>
    <cellStyle name="Comma 9 2 3 11" xfId="10319"/>
    <cellStyle name="Comma 9 2 3 2" xfId="391"/>
    <cellStyle name="Comma 9 2 3 2 2" xfId="845"/>
    <cellStyle name="Comma 9 2 3 2 2 2" xfId="1980"/>
    <cellStyle name="Comma 9 2 3 2 2 2 2" xfId="5400"/>
    <cellStyle name="Comma 9 2 3 2 2 2 2 2" xfId="11911"/>
    <cellStyle name="Comma 9 2 3 2 2 2 3" xfId="7672"/>
    <cellStyle name="Comma 9 2 3 2 2 2 3 2" xfId="12482"/>
    <cellStyle name="Comma 9 2 3 2 2 2 4" xfId="9944"/>
    <cellStyle name="Comma 9 2 3 2 2 2 4 2" xfId="13053"/>
    <cellStyle name="Comma 9 2 3 2 2 2 5" xfId="3383"/>
    <cellStyle name="Comma 9 2 3 2 2 2 5 2" xfId="11340"/>
    <cellStyle name="Comma 9 2 3 2 2 2 6" xfId="2807"/>
    <cellStyle name="Comma 9 2 3 2 2 2 7" xfId="10768"/>
    <cellStyle name="Comma 9 2 3 2 2 3" xfId="4265"/>
    <cellStyle name="Comma 9 2 3 2 2 3 2" xfId="11626"/>
    <cellStyle name="Comma 9 2 3 2 2 4" xfId="6537"/>
    <cellStyle name="Comma 9 2 3 2 2 4 2" xfId="12197"/>
    <cellStyle name="Comma 9 2 3 2 2 5" xfId="8809"/>
    <cellStyle name="Comma 9 2 3 2 2 5 2" xfId="12768"/>
    <cellStyle name="Comma 9 2 3 2 2 6" xfId="3098"/>
    <cellStyle name="Comma 9 2 3 2 2 6 2" xfId="11055"/>
    <cellStyle name="Comma 9 2 3 2 2 7" xfId="2527"/>
    <cellStyle name="Comma 9 2 3 2 2 8" xfId="10488"/>
    <cellStyle name="Comma 9 2 3 2 3" xfId="1526"/>
    <cellStyle name="Comma 9 2 3 2 3 2" xfId="4946"/>
    <cellStyle name="Comma 9 2 3 2 3 2 2" xfId="11797"/>
    <cellStyle name="Comma 9 2 3 2 3 3" xfId="7218"/>
    <cellStyle name="Comma 9 2 3 2 3 3 2" xfId="12368"/>
    <cellStyle name="Comma 9 2 3 2 3 4" xfId="9490"/>
    <cellStyle name="Comma 9 2 3 2 3 4 2" xfId="12939"/>
    <cellStyle name="Comma 9 2 3 2 3 5" xfId="3269"/>
    <cellStyle name="Comma 9 2 3 2 3 5 2" xfId="11226"/>
    <cellStyle name="Comma 9 2 3 2 3 6" xfId="2695"/>
    <cellStyle name="Comma 9 2 3 2 3 7" xfId="10656"/>
    <cellStyle name="Comma 9 2 3 2 4" xfId="3811"/>
    <cellStyle name="Comma 9 2 3 2 4 2" xfId="11512"/>
    <cellStyle name="Comma 9 2 3 2 5" xfId="6083"/>
    <cellStyle name="Comma 9 2 3 2 5 2" xfId="12083"/>
    <cellStyle name="Comma 9 2 3 2 6" xfId="8355"/>
    <cellStyle name="Comma 9 2 3 2 6 2" xfId="12654"/>
    <cellStyle name="Comma 9 2 3 2 7" xfId="2984"/>
    <cellStyle name="Comma 9 2 3 2 7 2" xfId="10941"/>
    <cellStyle name="Comma 9 2 3 2 8" xfId="2415"/>
    <cellStyle name="Comma 9 2 3 2 9" xfId="10376"/>
    <cellStyle name="Comma 9 2 3 3" xfId="1072"/>
    <cellStyle name="Comma 9 2 3 3 2" xfId="2207"/>
    <cellStyle name="Comma 9 2 3 3 2 2" xfId="5627"/>
    <cellStyle name="Comma 9 2 3 3 2 2 2" xfId="11968"/>
    <cellStyle name="Comma 9 2 3 3 2 3" xfId="7899"/>
    <cellStyle name="Comma 9 2 3 3 2 3 2" xfId="12539"/>
    <cellStyle name="Comma 9 2 3 3 2 4" xfId="10171"/>
    <cellStyle name="Comma 9 2 3 3 2 4 2" xfId="13110"/>
    <cellStyle name="Comma 9 2 3 3 2 5" xfId="3440"/>
    <cellStyle name="Comma 9 2 3 3 2 5 2" xfId="11397"/>
    <cellStyle name="Comma 9 2 3 3 2 6" xfId="2863"/>
    <cellStyle name="Comma 9 2 3 3 2 7" xfId="10824"/>
    <cellStyle name="Comma 9 2 3 3 3" xfId="4492"/>
    <cellStyle name="Comma 9 2 3 3 3 2" xfId="11683"/>
    <cellStyle name="Comma 9 2 3 3 4" xfId="6764"/>
    <cellStyle name="Comma 9 2 3 3 4 2" xfId="12254"/>
    <cellStyle name="Comma 9 2 3 3 5" xfId="9036"/>
    <cellStyle name="Comma 9 2 3 3 5 2" xfId="12825"/>
    <cellStyle name="Comma 9 2 3 3 6" xfId="3155"/>
    <cellStyle name="Comma 9 2 3 3 6 2" xfId="11112"/>
    <cellStyle name="Comma 9 2 3 3 7" xfId="2583"/>
    <cellStyle name="Comma 9 2 3 3 8" xfId="10544"/>
    <cellStyle name="Comma 9 2 3 4" xfId="618"/>
    <cellStyle name="Comma 9 2 3 4 2" xfId="1753"/>
    <cellStyle name="Comma 9 2 3 4 2 2" xfId="5173"/>
    <cellStyle name="Comma 9 2 3 4 2 2 2" xfId="11854"/>
    <cellStyle name="Comma 9 2 3 4 2 3" xfId="7445"/>
    <cellStyle name="Comma 9 2 3 4 2 3 2" xfId="12425"/>
    <cellStyle name="Comma 9 2 3 4 2 4" xfId="9717"/>
    <cellStyle name="Comma 9 2 3 4 2 4 2" xfId="12996"/>
    <cellStyle name="Comma 9 2 3 4 2 5" xfId="3326"/>
    <cellStyle name="Comma 9 2 3 4 2 5 2" xfId="11283"/>
    <cellStyle name="Comma 9 2 3 4 2 6" xfId="2751"/>
    <cellStyle name="Comma 9 2 3 4 2 7" xfId="10712"/>
    <cellStyle name="Comma 9 2 3 4 3" xfId="4038"/>
    <cellStyle name="Comma 9 2 3 4 3 2" xfId="11569"/>
    <cellStyle name="Comma 9 2 3 4 4" xfId="6310"/>
    <cellStyle name="Comma 9 2 3 4 4 2" xfId="12140"/>
    <cellStyle name="Comma 9 2 3 4 5" xfId="8582"/>
    <cellStyle name="Comma 9 2 3 4 5 2" xfId="12711"/>
    <cellStyle name="Comma 9 2 3 4 6" xfId="3041"/>
    <cellStyle name="Comma 9 2 3 4 6 2" xfId="10998"/>
    <cellStyle name="Comma 9 2 3 4 7" xfId="2471"/>
    <cellStyle name="Comma 9 2 3 4 8" xfId="10432"/>
    <cellStyle name="Comma 9 2 3 5" xfId="1299"/>
    <cellStyle name="Comma 9 2 3 5 2" xfId="4719"/>
    <cellStyle name="Comma 9 2 3 5 2 2" xfId="11740"/>
    <cellStyle name="Comma 9 2 3 5 3" xfId="6991"/>
    <cellStyle name="Comma 9 2 3 5 3 2" xfId="12311"/>
    <cellStyle name="Comma 9 2 3 5 4" xfId="9263"/>
    <cellStyle name="Comma 9 2 3 5 4 2" xfId="12882"/>
    <cellStyle name="Comma 9 2 3 5 5" xfId="3212"/>
    <cellStyle name="Comma 9 2 3 5 5 2" xfId="11169"/>
    <cellStyle name="Comma 9 2 3 5 6" xfId="2639"/>
    <cellStyle name="Comma 9 2 3 5 7" xfId="10600"/>
    <cellStyle name="Comma 9 2 3 6" xfId="3584"/>
    <cellStyle name="Comma 9 2 3 6 2" xfId="11455"/>
    <cellStyle name="Comma 9 2 3 7" xfId="5856"/>
    <cellStyle name="Comma 9 2 3 7 2" xfId="12026"/>
    <cellStyle name="Comma 9 2 3 8" xfId="8128"/>
    <cellStyle name="Comma 9 2 3 8 2" xfId="12597"/>
    <cellStyle name="Comma 9 2 3 9" xfId="2924"/>
    <cellStyle name="Comma 9 2 3 9 2" xfId="10883"/>
    <cellStyle name="Comma 9 2 4" xfId="279"/>
    <cellStyle name="Comma 9 2 4 10" xfId="2387"/>
    <cellStyle name="Comma 9 2 4 11" xfId="10348"/>
    <cellStyle name="Comma 9 2 4 2" xfId="506"/>
    <cellStyle name="Comma 9 2 4 2 2" xfId="960"/>
    <cellStyle name="Comma 9 2 4 2 2 2" xfId="2095"/>
    <cellStyle name="Comma 9 2 4 2 2 2 2" xfId="5515"/>
    <cellStyle name="Comma 9 2 4 2 2 2 2 2" xfId="11940"/>
    <cellStyle name="Comma 9 2 4 2 2 2 3" xfId="7787"/>
    <cellStyle name="Comma 9 2 4 2 2 2 3 2" xfId="12511"/>
    <cellStyle name="Comma 9 2 4 2 2 2 4" xfId="10059"/>
    <cellStyle name="Comma 9 2 4 2 2 2 4 2" xfId="13082"/>
    <cellStyle name="Comma 9 2 4 2 2 2 5" xfId="3412"/>
    <cellStyle name="Comma 9 2 4 2 2 2 5 2" xfId="11369"/>
    <cellStyle name="Comma 9 2 4 2 2 2 6" xfId="2835"/>
    <cellStyle name="Comma 9 2 4 2 2 2 7" xfId="10796"/>
    <cellStyle name="Comma 9 2 4 2 2 3" xfId="4380"/>
    <cellStyle name="Comma 9 2 4 2 2 3 2" xfId="11655"/>
    <cellStyle name="Comma 9 2 4 2 2 4" xfId="6652"/>
    <cellStyle name="Comma 9 2 4 2 2 4 2" xfId="12226"/>
    <cellStyle name="Comma 9 2 4 2 2 5" xfId="8924"/>
    <cellStyle name="Comma 9 2 4 2 2 5 2" xfId="12797"/>
    <cellStyle name="Comma 9 2 4 2 2 6" xfId="3127"/>
    <cellStyle name="Comma 9 2 4 2 2 6 2" xfId="11084"/>
    <cellStyle name="Comma 9 2 4 2 2 7" xfId="2555"/>
    <cellStyle name="Comma 9 2 4 2 2 8" xfId="10516"/>
    <cellStyle name="Comma 9 2 4 2 3" xfId="1641"/>
    <cellStyle name="Comma 9 2 4 2 3 2" xfId="5061"/>
    <cellStyle name="Comma 9 2 4 2 3 2 2" xfId="11826"/>
    <cellStyle name="Comma 9 2 4 2 3 3" xfId="7333"/>
    <cellStyle name="Comma 9 2 4 2 3 3 2" xfId="12397"/>
    <cellStyle name="Comma 9 2 4 2 3 4" xfId="9605"/>
    <cellStyle name="Comma 9 2 4 2 3 4 2" xfId="12968"/>
    <cellStyle name="Comma 9 2 4 2 3 5" xfId="3298"/>
    <cellStyle name="Comma 9 2 4 2 3 5 2" xfId="11255"/>
    <cellStyle name="Comma 9 2 4 2 3 6" xfId="2723"/>
    <cellStyle name="Comma 9 2 4 2 3 7" xfId="10684"/>
    <cellStyle name="Comma 9 2 4 2 4" xfId="3926"/>
    <cellStyle name="Comma 9 2 4 2 4 2" xfId="11541"/>
    <cellStyle name="Comma 9 2 4 2 5" xfId="6198"/>
    <cellStyle name="Comma 9 2 4 2 5 2" xfId="12112"/>
    <cellStyle name="Comma 9 2 4 2 6" xfId="8470"/>
    <cellStyle name="Comma 9 2 4 2 6 2" xfId="12683"/>
    <cellStyle name="Comma 9 2 4 2 7" xfId="3013"/>
    <cellStyle name="Comma 9 2 4 2 7 2" xfId="10970"/>
    <cellStyle name="Comma 9 2 4 2 8" xfId="2443"/>
    <cellStyle name="Comma 9 2 4 2 9" xfId="10404"/>
    <cellStyle name="Comma 9 2 4 3" xfId="1187"/>
    <cellStyle name="Comma 9 2 4 3 2" xfId="2322"/>
    <cellStyle name="Comma 9 2 4 3 2 2" xfId="5742"/>
    <cellStyle name="Comma 9 2 4 3 2 2 2" xfId="11997"/>
    <cellStyle name="Comma 9 2 4 3 2 3" xfId="8014"/>
    <cellStyle name="Comma 9 2 4 3 2 3 2" xfId="12568"/>
    <cellStyle name="Comma 9 2 4 3 2 4" xfId="10286"/>
    <cellStyle name="Comma 9 2 4 3 2 4 2" xfId="13139"/>
    <cellStyle name="Comma 9 2 4 3 2 5" xfId="3469"/>
    <cellStyle name="Comma 9 2 4 3 2 5 2" xfId="11426"/>
    <cellStyle name="Comma 9 2 4 3 2 6" xfId="2891"/>
    <cellStyle name="Comma 9 2 4 3 2 7" xfId="10852"/>
    <cellStyle name="Comma 9 2 4 3 3" xfId="4607"/>
    <cellStyle name="Comma 9 2 4 3 3 2" xfId="11712"/>
    <cellStyle name="Comma 9 2 4 3 4" xfId="6879"/>
    <cellStyle name="Comma 9 2 4 3 4 2" xfId="12283"/>
    <cellStyle name="Comma 9 2 4 3 5" xfId="9151"/>
    <cellStyle name="Comma 9 2 4 3 5 2" xfId="12854"/>
    <cellStyle name="Comma 9 2 4 3 6" xfId="3184"/>
    <cellStyle name="Comma 9 2 4 3 6 2" xfId="11141"/>
    <cellStyle name="Comma 9 2 4 3 7" xfId="2611"/>
    <cellStyle name="Comma 9 2 4 3 8" xfId="10572"/>
    <cellStyle name="Comma 9 2 4 4" xfId="733"/>
    <cellStyle name="Comma 9 2 4 4 2" xfId="1868"/>
    <cellStyle name="Comma 9 2 4 4 2 2" xfId="5288"/>
    <cellStyle name="Comma 9 2 4 4 2 2 2" xfId="11883"/>
    <cellStyle name="Comma 9 2 4 4 2 3" xfId="7560"/>
    <cellStyle name="Comma 9 2 4 4 2 3 2" xfId="12454"/>
    <cellStyle name="Comma 9 2 4 4 2 4" xfId="9832"/>
    <cellStyle name="Comma 9 2 4 4 2 4 2" xfId="13025"/>
    <cellStyle name="Comma 9 2 4 4 2 5" xfId="3355"/>
    <cellStyle name="Comma 9 2 4 4 2 5 2" xfId="11312"/>
    <cellStyle name="Comma 9 2 4 4 2 6" xfId="2779"/>
    <cellStyle name="Comma 9 2 4 4 2 7" xfId="10740"/>
    <cellStyle name="Comma 9 2 4 4 3" xfId="4153"/>
    <cellStyle name="Comma 9 2 4 4 3 2" xfId="11598"/>
    <cellStyle name="Comma 9 2 4 4 4" xfId="6425"/>
    <cellStyle name="Comma 9 2 4 4 4 2" xfId="12169"/>
    <cellStyle name="Comma 9 2 4 4 5" xfId="8697"/>
    <cellStyle name="Comma 9 2 4 4 5 2" xfId="12740"/>
    <cellStyle name="Comma 9 2 4 4 6" xfId="3070"/>
    <cellStyle name="Comma 9 2 4 4 6 2" xfId="11027"/>
    <cellStyle name="Comma 9 2 4 4 7" xfId="2499"/>
    <cellStyle name="Comma 9 2 4 4 8" xfId="10460"/>
    <cellStyle name="Comma 9 2 4 5" xfId="1414"/>
    <cellStyle name="Comma 9 2 4 5 2" xfId="4834"/>
    <cellStyle name="Comma 9 2 4 5 2 2" xfId="11769"/>
    <cellStyle name="Comma 9 2 4 5 3" xfId="7106"/>
    <cellStyle name="Comma 9 2 4 5 3 2" xfId="12340"/>
    <cellStyle name="Comma 9 2 4 5 4" xfId="9378"/>
    <cellStyle name="Comma 9 2 4 5 4 2" xfId="12911"/>
    <cellStyle name="Comma 9 2 4 5 5" xfId="3241"/>
    <cellStyle name="Comma 9 2 4 5 5 2" xfId="11198"/>
    <cellStyle name="Comma 9 2 4 5 6" xfId="2667"/>
    <cellStyle name="Comma 9 2 4 5 7" xfId="10628"/>
    <cellStyle name="Comma 9 2 4 6" xfId="3699"/>
    <cellStyle name="Comma 9 2 4 6 2" xfId="11484"/>
    <cellStyle name="Comma 9 2 4 7" xfId="5971"/>
    <cellStyle name="Comma 9 2 4 7 2" xfId="12055"/>
    <cellStyle name="Comma 9 2 4 8" xfId="8243"/>
    <cellStyle name="Comma 9 2 4 8 2" xfId="12626"/>
    <cellStyle name="Comma 9 2 4 9" xfId="2956"/>
    <cellStyle name="Comma 9 2 4 9 2" xfId="10913"/>
    <cellStyle name="Comma 9 2 5" xfId="335"/>
    <cellStyle name="Comma 9 2 5 2" xfId="789"/>
    <cellStyle name="Comma 9 2 5 2 2" xfId="1924"/>
    <cellStyle name="Comma 9 2 5 2 2 2" xfId="5344"/>
    <cellStyle name="Comma 9 2 5 2 2 2 2" xfId="11897"/>
    <cellStyle name="Comma 9 2 5 2 2 3" xfId="7616"/>
    <cellStyle name="Comma 9 2 5 2 2 3 2" xfId="12468"/>
    <cellStyle name="Comma 9 2 5 2 2 4" xfId="9888"/>
    <cellStyle name="Comma 9 2 5 2 2 4 2" xfId="13039"/>
    <cellStyle name="Comma 9 2 5 2 2 5" xfId="3369"/>
    <cellStyle name="Comma 9 2 5 2 2 5 2" xfId="11326"/>
    <cellStyle name="Comma 9 2 5 2 2 6" xfId="2793"/>
    <cellStyle name="Comma 9 2 5 2 2 7" xfId="10754"/>
    <cellStyle name="Comma 9 2 5 2 3" xfId="4209"/>
    <cellStyle name="Comma 9 2 5 2 3 2" xfId="11612"/>
    <cellStyle name="Comma 9 2 5 2 4" xfId="6481"/>
    <cellStyle name="Comma 9 2 5 2 4 2" xfId="12183"/>
    <cellStyle name="Comma 9 2 5 2 5" xfId="8753"/>
    <cellStyle name="Comma 9 2 5 2 5 2" xfId="12754"/>
    <cellStyle name="Comma 9 2 5 2 6" xfId="3084"/>
    <cellStyle name="Comma 9 2 5 2 6 2" xfId="11041"/>
    <cellStyle name="Comma 9 2 5 2 7" xfId="2513"/>
    <cellStyle name="Comma 9 2 5 2 8" xfId="10474"/>
    <cellStyle name="Comma 9 2 5 3" xfId="1470"/>
    <cellStyle name="Comma 9 2 5 3 2" xfId="4890"/>
    <cellStyle name="Comma 9 2 5 3 2 2" xfId="11783"/>
    <cellStyle name="Comma 9 2 5 3 3" xfId="7162"/>
    <cellStyle name="Comma 9 2 5 3 3 2" xfId="12354"/>
    <cellStyle name="Comma 9 2 5 3 4" xfId="9434"/>
    <cellStyle name="Comma 9 2 5 3 4 2" xfId="12925"/>
    <cellStyle name="Comma 9 2 5 3 5" xfId="3255"/>
    <cellStyle name="Comma 9 2 5 3 5 2" xfId="11212"/>
    <cellStyle name="Comma 9 2 5 3 6" xfId="2681"/>
    <cellStyle name="Comma 9 2 5 3 7" xfId="10642"/>
    <cellStyle name="Comma 9 2 5 4" xfId="3755"/>
    <cellStyle name="Comma 9 2 5 4 2" xfId="11498"/>
    <cellStyle name="Comma 9 2 5 5" xfId="6027"/>
    <cellStyle name="Comma 9 2 5 5 2" xfId="12069"/>
    <cellStyle name="Comma 9 2 5 6" xfId="8299"/>
    <cellStyle name="Comma 9 2 5 6 2" xfId="12640"/>
    <cellStyle name="Comma 9 2 5 7" xfId="2970"/>
    <cellStyle name="Comma 9 2 5 7 2" xfId="10927"/>
    <cellStyle name="Comma 9 2 5 8" xfId="2401"/>
    <cellStyle name="Comma 9 2 5 9" xfId="10362"/>
    <cellStyle name="Comma 9 2 6" xfId="1016"/>
    <cellStyle name="Comma 9 2 6 2" xfId="2151"/>
    <cellStyle name="Comma 9 2 6 2 2" xfId="5571"/>
    <cellStyle name="Comma 9 2 6 2 2 2" xfId="11954"/>
    <cellStyle name="Comma 9 2 6 2 3" xfId="7843"/>
    <cellStyle name="Comma 9 2 6 2 3 2" xfId="12525"/>
    <cellStyle name="Comma 9 2 6 2 4" xfId="10115"/>
    <cellStyle name="Comma 9 2 6 2 4 2" xfId="13096"/>
    <cellStyle name="Comma 9 2 6 2 5" xfId="3426"/>
    <cellStyle name="Comma 9 2 6 2 5 2" xfId="11383"/>
    <cellStyle name="Comma 9 2 6 2 6" xfId="2849"/>
    <cellStyle name="Comma 9 2 6 2 7" xfId="10810"/>
    <cellStyle name="Comma 9 2 6 3" xfId="4436"/>
    <cellStyle name="Comma 9 2 6 3 2" xfId="11669"/>
    <cellStyle name="Comma 9 2 6 4" xfId="6708"/>
    <cellStyle name="Comma 9 2 6 4 2" xfId="12240"/>
    <cellStyle name="Comma 9 2 6 5" xfId="8980"/>
    <cellStyle name="Comma 9 2 6 5 2" xfId="12811"/>
    <cellStyle name="Comma 9 2 6 6" xfId="3141"/>
    <cellStyle name="Comma 9 2 6 6 2" xfId="11098"/>
    <cellStyle name="Comma 9 2 6 7" xfId="2569"/>
    <cellStyle name="Comma 9 2 6 8" xfId="10530"/>
    <cellStyle name="Comma 9 2 7" xfId="562"/>
    <cellStyle name="Comma 9 2 7 2" xfId="1697"/>
    <cellStyle name="Comma 9 2 7 2 2" xfId="5117"/>
    <cellStyle name="Comma 9 2 7 2 2 2" xfId="11840"/>
    <cellStyle name="Comma 9 2 7 2 3" xfId="7389"/>
    <cellStyle name="Comma 9 2 7 2 3 2" xfId="12411"/>
    <cellStyle name="Comma 9 2 7 2 4" xfId="9661"/>
    <cellStyle name="Comma 9 2 7 2 4 2" xfId="12982"/>
    <cellStyle name="Comma 9 2 7 2 5" xfId="3312"/>
    <cellStyle name="Comma 9 2 7 2 5 2" xfId="11269"/>
    <cellStyle name="Comma 9 2 7 2 6" xfId="2737"/>
    <cellStyle name="Comma 9 2 7 2 7" xfId="10698"/>
    <cellStyle name="Comma 9 2 7 3" xfId="3982"/>
    <cellStyle name="Comma 9 2 7 3 2" xfId="11555"/>
    <cellStyle name="Comma 9 2 7 4" xfId="6254"/>
    <cellStyle name="Comma 9 2 7 4 2" xfId="12126"/>
    <cellStyle name="Comma 9 2 7 5" xfId="8526"/>
    <cellStyle name="Comma 9 2 7 5 2" xfId="12697"/>
    <cellStyle name="Comma 9 2 7 6" xfId="3027"/>
    <cellStyle name="Comma 9 2 7 6 2" xfId="10984"/>
    <cellStyle name="Comma 9 2 7 7" xfId="2457"/>
    <cellStyle name="Comma 9 2 7 8" xfId="10418"/>
    <cellStyle name="Comma 9 2 8" xfId="1243"/>
    <cellStyle name="Comma 9 2 8 2" xfId="4663"/>
    <cellStyle name="Comma 9 2 8 2 2" xfId="11726"/>
    <cellStyle name="Comma 9 2 8 3" xfId="6935"/>
    <cellStyle name="Comma 9 2 8 3 2" xfId="12297"/>
    <cellStyle name="Comma 9 2 8 4" xfId="9207"/>
    <cellStyle name="Comma 9 2 8 4 2" xfId="12868"/>
    <cellStyle name="Comma 9 2 8 5" xfId="3198"/>
    <cellStyle name="Comma 9 2 8 5 2" xfId="11155"/>
    <cellStyle name="Comma 9 2 8 6" xfId="2625"/>
    <cellStyle name="Comma 9 2 8 7" xfId="10586"/>
    <cellStyle name="Comma 9 2 9" xfId="3528"/>
    <cellStyle name="Comma 9 2 9 2" xfId="11441"/>
    <cellStyle name="Comma 9 3" xfId="181"/>
    <cellStyle name="Comma 9 3 10" xfId="2365"/>
    <cellStyle name="Comma 9 3 11" xfId="10326"/>
    <cellStyle name="Comma 9 3 2" xfId="419"/>
    <cellStyle name="Comma 9 3 2 2" xfId="873"/>
    <cellStyle name="Comma 9 3 2 2 2" xfId="2008"/>
    <cellStyle name="Comma 9 3 2 2 2 2" xfId="5428"/>
    <cellStyle name="Comma 9 3 2 2 2 2 2" xfId="11918"/>
    <cellStyle name="Comma 9 3 2 2 2 3" xfId="7700"/>
    <cellStyle name="Comma 9 3 2 2 2 3 2" xfId="12489"/>
    <cellStyle name="Comma 9 3 2 2 2 4" xfId="9972"/>
    <cellStyle name="Comma 9 3 2 2 2 4 2" xfId="13060"/>
    <cellStyle name="Comma 9 3 2 2 2 5" xfId="3390"/>
    <cellStyle name="Comma 9 3 2 2 2 5 2" xfId="11347"/>
    <cellStyle name="Comma 9 3 2 2 2 6" xfId="2814"/>
    <cellStyle name="Comma 9 3 2 2 2 7" xfId="10775"/>
    <cellStyle name="Comma 9 3 2 2 3" xfId="4293"/>
    <cellStyle name="Comma 9 3 2 2 3 2" xfId="11633"/>
    <cellStyle name="Comma 9 3 2 2 4" xfId="6565"/>
    <cellStyle name="Comma 9 3 2 2 4 2" xfId="12204"/>
    <cellStyle name="Comma 9 3 2 2 5" xfId="8837"/>
    <cellStyle name="Comma 9 3 2 2 5 2" xfId="12775"/>
    <cellStyle name="Comma 9 3 2 2 6" xfId="3105"/>
    <cellStyle name="Comma 9 3 2 2 6 2" xfId="11062"/>
    <cellStyle name="Comma 9 3 2 2 7" xfId="2534"/>
    <cellStyle name="Comma 9 3 2 2 8" xfId="10495"/>
    <cellStyle name="Comma 9 3 2 3" xfId="1554"/>
    <cellStyle name="Comma 9 3 2 3 2" xfId="4974"/>
    <cellStyle name="Comma 9 3 2 3 2 2" xfId="11804"/>
    <cellStyle name="Comma 9 3 2 3 3" xfId="7246"/>
    <cellStyle name="Comma 9 3 2 3 3 2" xfId="12375"/>
    <cellStyle name="Comma 9 3 2 3 4" xfId="9518"/>
    <cellStyle name="Comma 9 3 2 3 4 2" xfId="12946"/>
    <cellStyle name="Comma 9 3 2 3 5" xfId="3276"/>
    <cellStyle name="Comma 9 3 2 3 5 2" xfId="11233"/>
    <cellStyle name="Comma 9 3 2 3 6" xfId="2702"/>
    <cellStyle name="Comma 9 3 2 3 7" xfId="10663"/>
    <cellStyle name="Comma 9 3 2 4" xfId="3839"/>
    <cellStyle name="Comma 9 3 2 4 2" xfId="11519"/>
    <cellStyle name="Comma 9 3 2 5" xfId="6111"/>
    <cellStyle name="Comma 9 3 2 5 2" xfId="12090"/>
    <cellStyle name="Comma 9 3 2 6" xfId="8383"/>
    <cellStyle name="Comma 9 3 2 6 2" xfId="12661"/>
    <cellStyle name="Comma 9 3 2 7" xfId="2991"/>
    <cellStyle name="Comma 9 3 2 7 2" xfId="10948"/>
    <cellStyle name="Comma 9 3 2 8" xfId="2422"/>
    <cellStyle name="Comma 9 3 2 9" xfId="10383"/>
    <cellStyle name="Comma 9 3 3" xfId="1100"/>
    <cellStyle name="Comma 9 3 3 2" xfId="2235"/>
    <cellStyle name="Comma 9 3 3 2 2" xfId="5655"/>
    <cellStyle name="Comma 9 3 3 2 2 2" xfId="11975"/>
    <cellStyle name="Comma 9 3 3 2 3" xfId="7927"/>
    <cellStyle name="Comma 9 3 3 2 3 2" xfId="12546"/>
    <cellStyle name="Comma 9 3 3 2 4" xfId="10199"/>
    <cellStyle name="Comma 9 3 3 2 4 2" xfId="13117"/>
    <cellStyle name="Comma 9 3 3 2 5" xfId="3447"/>
    <cellStyle name="Comma 9 3 3 2 5 2" xfId="11404"/>
    <cellStyle name="Comma 9 3 3 2 6" xfId="2870"/>
    <cellStyle name="Comma 9 3 3 2 7" xfId="10831"/>
    <cellStyle name="Comma 9 3 3 3" xfId="4520"/>
    <cellStyle name="Comma 9 3 3 3 2" xfId="11690"/>
    <cellStyle name="Comma 9 3 3 4" xfId="6792"/>
    <cellStyle name="Comma 9 3 3 4 2" xfId="12261"/>
    <cellStyle name="Comma 9 3 3 5" xfId="9064"/>
    <cellStyle name="Comma 9 3 3 5 2" xfId="12832"/>
    <cellStyle name="Comma 9 3 3 6" xfId="3162"/>
    <cellStyle name="Comma 9 3 3 6 2" xfId="11119"/>
    <cellStyle name="Comma 9 3 3 7" xfId="2590"/>
    <cellStyle name="Comma 9 3 3 8" xfId="10551"/>
    <cellStyle name="Comma 9 3 4" xfId="646"/>
    <cellStyle name="Comma 9 3 4 2" xfId="1781"/>
    <cellStyle name="Comma 9 3 4 2 2" xfId="5201"/>
    <cellStyle name="Comma 9 3 4 2 2 2" xfId="11861"/>
    <cellStyle name="Comma 9 3 4 2 3" xfId="7473"/>
    <cellStyle name="Comma 9 3 4 2 3 2" xfId="12432"/>
    <cellStyle name="Comma 9 3 4 2 4" xfId="9745"/>
    <cellStyle name="Comma 9 3 4 2 4 2" xfId="13003"/>
    <cellStyle name="Comma 9 3 4 2 5" xfId="3333"/>
    <cellStyle name="Comma 9 3 4 2 5 2" xfId="11290"/>
    <cellStyle name="Comma 9 3 4 2 6" xfId="2758"/>
    <cellStyle name="Comma 9 3 4 2 7" xfId="10719"/>
    <cellStyle name="Comma 9 3 4 3" xfId="4066"/>
    <cellStyle name="Comma 9 3 4 3 2" xfId="11576"/>
    <cellStyle name="Comma 9 3 4 4" xfId="6338"/>
    <cellStyle name="Comma 9 3 4 4 2" xfId="12147"/>
    <cellStyle name="Comma 9 3 4 5" xfId="8610"/>
    <cellStyle name="Comma 9 3 4 5 2" xfId="12718"/>
    <cellStyle name="Comma 9 3 4 6" xfId="3048"/>
    <cellStyle name="Comma 9 3 4 6 2" xfId="11005"/>
    <cellStyle name="Comma 9 3 4 7" xfId="2478"/>
    <cellStyle name="Comma 9 3 4 8" xfId="10439"/>
    <cellStyle name="Comma 9 3 5" xfId="1327"/>
    <cellStyle name="Comma 9 3 5 2" xfId="4747"/>
    <cellStyle name="Comma 9 3 5 2 2" xfId="11747"/>
    <cellStyle name="Comma 9 3 5 3" xfId="7019"/>
    <cellStyle name="Comma 9 3 5 3 2" xfId="12318"/>
    <cellStyle name="Comma 9 3 5 4" xfId="9291"/>
    <cellStyle name="Comma 9 3 5 4 2" xfId="12889"/>
    <cellStyle name="Comma 9 3 5 5" xfId="3219"/>
    <cellStyle name="Comma 9 3 5 5 2" xfId="11176"/>
    <cellStyle name="Comma 9 3 5 6" xfId="2646"/>
    <cellStyle name="Comma 9 3 5 7" xfId="10607"/>
    <cellStyle name="Comma 9 3 6" xfId="3612"/>
    <cellStyle name="Comma 9 3 6 2" xfId="11462"/>
    <cellStyle name="Comma 9 3 7" xfId="5884"/>
    <cellStyle name="Comma 9 3 7 2" xfId="12033"/>
    <cellStyle name="Comma 9 3 8" xfId="8156"/>
    <cellStyle name="Comma 9 3 8 2" xfId="12604"/>
    <cellStyle name="Comma 9 3 9" xfId="2931"/>
    <cellStyle name="Comma 9 3 9 2" xfId="10890"/>
    <cellStyle name="Comma 9 4" xfId="125"/>
    <cellStyle name="Comma 9 4 10" xfId="2351"/>
    <cellStyle name="Comma 9 4 11" xfId="10312"/>
    <cellStyle name="Comma 9 4 2" xfId="363"/>
    <cellStyle name="Comma 9 4 2 2" xfId="817"/>
    <cellStyle name="Comma 9 4 2 2 2" xfId="1952"/>
    <cellStyle name="Comma 9 4 2 2 2 2" xfId="5372"/>
    <cellStyle name="Comma 9 4 2 2 2 2 2" xfId="11904"/>
    <cellStyle name="Comma 9 4 2 2 2 3" xfId="7644"/>
    <cellStyle name="Comma 9 4 2 2 2 3 2" xfId="12475"/>
    <cellStyle name="Comma 9 4 2 2 2 4" xfId="9916"/>
    <cellStyle name="Comma 9 4 2 2 2 4 2" xfId="13046"/>
    <cellStyle name="Comma 9 4 2 2 2 5" xfId="3376"/>
    <cellStyle name="Comma 9 4 2 2 2 5 2" xfId="11333"/>
    <cellStyle name="Comma 9 4 2 2 2 6" xfId="2800"/>
    <cellStyle name="Comma 9 4 2 2 2 7" xfId="10761"/>
    <cellStyle name="Comma 9 4 2 2 3" xfId="4237"/>
    <cellStyle name="Comma 9 4 2 2 3 2" xfId="11619"/>
    <cellStyle name="Comma 9 4 2 2 4" xfId="6509"/>
    <cellStyle name="Comma 9 4 2 2 4 2" xfId="12190"/>
    <cellStyle name="Comma 9 4 2 2 5" xfId="8781"/>
    <cellStyle name="Comma 9 4 2 2 5 2" xfId="12761"/>
    <cellStyle name="Comma 9 4 2 2 6" xfId="3091"/>
    <cellStyle name="Comma 9 4 2 2 6 2" xfId="11048"/>
    <cellStyle name="Comma 9 4 2 2 7" xfId="2520"/>
    <cellStyle name="Comma 9 4 2 2 8" xfId="10481"/>
    <cellStyle name="Comma 9 4 2 3" xfId="1498"/>
    <cellStyle name="Comma 9 4 2 3 2" xfId="4918"/>
    <cellStyle name="Comma 9 4 2 3 2 2" xfId="11790"/>
    <cellStyle name="Comma 9 4 2 3 3" xfId="7190"/>
    <cellStyle name="Comma 9 4 2 3 3 2" xfId="12361"/>
    <cellStyle name="Comma 9 4 2 3 4" xfId="9462"/>
    <cellStyle name="Comma 9 4 2 3 4 2" xfId="12932"/>
    <cellStyle name="Comma 9 4 2 3 5" xfId="3262"/>
    <cellStyle name="Comma 9 4 2 3 5 2" xfId="11219"/>
    <cellStyle name="Comma 9 4 2 3 6" xfId="2688"/>
    <cellStyle name="Comma 9 4 2 3 7" xfId="10649"/>
    <cellStyle name="Comma 9 4 2 4" xfId="3783"/>
    <cellStyle name="Comma 9 4 2 4 2" xfId="11505"/>
    <cellStyle name="Comma 9 4 2 5" xfId="6055"/>
    <cellStyle name="Comma 9 4 2 5 2" xfId="12076"/>
    <cellStyle name="Comma 9 4 2 6" xfId="8327"/>
    <cellStyle name="Comma 9 4 2 6 2" xfId="12647"/>
    <cellStyle name="Comma 9 4 2 7" xfId="2977"/>
    <cellStyle name="Comma 9 4 2 7 2" xfId="10934"/>
    <cellStyle name="Comma 9 4 2 8" xfId="2408"/>
    <cellStyle name="Comma 9 4 2 9" xfId="10369"/>
    <cellStyle name="Comma 9 4 3" xfId="1044"/>
    <cellStyle name="Comma 9 4 3 2" xfId="2179"/>
    <cellStyle name="Comma 9 4 3 2 2" xfId="5599"/>
    <cellStyle name="Comma 9 4 3 2 2 2" xfId="11961"/>
    <cellStyle name="Comma 9 4 3 2 3" xfId="7871"/>
    <cellStyle name="Comma 9 4 3 2 3 2" xfId="12532"/>
    <cellStyle name="Comma 9 4 3 2 4" xfId="10143"/>
    <cellStyle name="Comma 9 4 3 2 4 2" xfId="13103"/>
    <cellStyle name="Comma 9 4 3 2 5" xfId="3433"/>
    <cellStyle name="Comma 9 4 3 2 5 2" xfId="11390"/>
    <cellStyle name="Comma 9 4 3 2 6" xfId="2856"/>
    <cellStyle name="Comma 9 4 3 2 7" xfId="10817"/>
    <cellStyle name="Comma 9 4 3 3" xfId="4464"/>
    <cellStyle name="Comma 9 4 3 3 2" xfId="11676"/>
    <cellStyle name="Comma 9 4 3 4" xfId="6736"/>
    <cellStyle name="Comma 9 4 3 4 2" xfId="12247"/>
    <cellStyle name="Comma 9 4 3 5" xfId="9008"/>
    <cellStyle name="Comma 9 4 3 5 2" xfId="12818"/>
    <cellStyle name="Comma 9 4 3 6" xfId="3148"/>
    <cellStyle name="Comma 9 4 3 6 2" xfId="11105"/>
    <cellStyle name="Comma 9 4 3 7" xfId="2576"/>
    <cellStyle name="Comma 9 4 3 8" xfId="10537"/>
    <cellStyle name="Comma 9 4 4" xfId="590"/>
    <cellStyle name="Comma 9 4 4 2" xfId="1725"/>
    <cellStyle name="Comma 9 4 4 2 2" xfId="5145"/>
    <cellStyle name="Comma 9 4 4 2 2 2" xfId="11847"/>
    <cellStyle name="Comma 9 4 4 2 3" xfId="7417"/>
    <cellStyle name="Comma 9 4 4 2 3 2" xfId="12418"/>
    <cellStyle name="Comma 9 4 4 2 4" xfId="9689"/>
    <cellStyle name="Comma 9 4 4 2 4 2" xfId="12989"/>
    <cellStyle name="Comma 9 4 4 2 5" xfId="3319"/>
    <cellStyle name="Comma 9 4 4 2 5 2" xfId="11276"/>
    <cellStyle name="Comma 9 4 4 2 6" xfId="2744"/>
    <cellStyle name="Comma 9 4 4 2 7" xfId="10705"/>
    <cellStyle name="Comma 9 4 4 3" xfId="4010"/>
    <cellStyle name="Comma 9 4 4 3 2" xfId="11562"/>
    <cellStyle name="Comma 9 4 4 4" xfId="6282"/>
    <cellStyle name="Comma 9 4 4 4 2" xfId="12133"/>
    <cellStyle name="Comma 9 4 4 5" xfId="8554"/>
    <cellStyle name="Comma 9 4 4 5 2" xfId="12704"/>
    <cellStyle name="Comma 9 4 4 6" xfId="3034"/>
    <cellStyle name="Comma 9 4 4 6 2" xfId="10991"/>
    <cellStyle name="Comma 9 4 4 7" xfId="2464"/>
    <cellStyle name="Comma 9 4 4 8" xfId="10425"/>
    <cellStyle name="Comma 9 4 5" xfId="1271"/>
    <cellStyle name="Comma 9 4 5 2" xfId="4691"/>
    <cellStyle name="Comma 9 4 5 2 2" xfId="11733"/>
    <cellStyle name="Comma 9 4 5 3" xfId="6963"/>
    <cellStyle name="Comma 9 4 5 3 2" xfId="12304"/>
    <cellStyle name="Comma 9 4 5 4" xfId="9235"/>
    <cellStyle name="Comma 9 4 5 4 2" xfId="12875"/>
    <cellStyle name="Comma 9 4 5 5" xfId="3205"/>
    <cellStyle name="Comma 9 4 5 5 2" xfId="11162"/>
    <cellStyle name="Comma 9 4 5 6" xfId="2632"/>
    <cellStyle name="Comma 9 4 5 7" xfId="10593"/>
    <cellStyle name="Comma 9 4 6" xfId="3556"/>
    <cellStyle name="Comma 9 4 6 2" xfId="11448"/>
    <cellStyle name="Comma 9 4 7" xfId="5828"/>
    <cellStyle name="Comma 9 4 7 2" xfId="12019"/>
    <cellStyle name="Comma 9 4 8" xfId="8100"/>
    <cellStyle name="Comma 9 4 8 2" xfId="12590"/>
    <cellStyle name="Comma 9 4 9" xfId="2917"/>
    <cellStyle name="Comma 9 4 9 2" xfId="10876"/>
    <cellStyle name="Comma 9 5" xfId="251"/>
    <cellStyle name="Comma 9 5 10" xfId="2380"/>
    <cellStyle name="Comma 9 5 11" xfId="10341"/>
    <cellStyle name="Comma 9 5 2" xfId="478"/>
    <cellStyle name="Comma 9 5 2 2" xfId="932"/>
    <cellStyle name="Comma 9 5 2 2 2" xfId="2067"/>
    <cellStyle name="Comma 9 5 2 2 2 2" xfId="5487"/>
    <cellStyle name="Comma 9 5 2 2 2 2 2" xfId="11933"/>
    <cellStyle name="Comma 9 5 2 2 2 3" xfId="7759"/>
    <cellStyle name="Comma 9 5 2 2 2 3 2" xfId="12504"/>
    <cellStyle name="Comma 9 5 2 2 2 4" xfId="10031"/>
    <cellStyle name="Comma 9 5 2 2 2 4 2" xfId="13075"/>
    <cellStyle name="Comma 9 5 2 2 2 5" xfId="3405"/>
    <cellStyle name="Comma 9 5 2 2 2 5 2" xfId="11362"/>
    <cellStyle name="Comma 9 5 2 2 2 6" xfId="2828"/>
    <cellStyle name="Comma 9 5 2 2 2 7" xfId="10789"/>
    <cellStyle name="Comma 9 5 2 2 3" xfId="4352"/>
    <cellStyle name="Comma 9 5 2 2 3 2" xfId="11648"/>
    <cellStyle name="Comma 9 5 2 2 4" xfId="6624"/>
    <cellStyle name="Comma 9 5 2 2 4 2" xfId="12219"/>
    <cellStyle name="Comma 9 5 2 2 5" xfId="8896"/>
    <cellStyle name="Comma 9 5 2 2 5 2" xfId="12790"/>
    <cellStyle name="Comma 9 5 2 2 6" xfId="3120"/>
    <cellStyle name="Comma 9 5 2 2 6 2" xfId="11077"/>
    <cellStyle name="Comma 9 5 2 2 7" xfId="2548"/>
    <cellStyle name="Comma 9 5 2 2 8" xfId="10509"/>
    <cellStyle name="Comma 9 5 2 3" xfId="1613"/>
    <cellStyle name="Comma 9 5 2 3 2" xfId="5033"/>
    <cellStyle name="Comma 9 5 2 3 2 2" xfId="11819"/>
    <cellStyle name="Comma 9 5 2 3 3" xfId="7305"/>
    <cellStyle name="Comma 9 5 2 3 3 2" xfId="12390"/>
    <cellStyle name="Comma 9 5 2 3 4" xfId="9577"/>
    <cellStyle name="Comma 9 5 2 3 4 2" xfId="12961"/>
    <cellStyle name="Comma 9 5 2 3 5" xfId="3291"/>
    <cellStyle name="Comma 9 5 2 3 5 2" xfId="11248"/>
    <cellStyle name="Comma 9 5 2 3 6" xfId="2716"/>
    <cellStyle name="Comma 9 5 2 3 7" xfId="10677"/>
    <cellStyle name="Comma 9 5 2 4" xfId="3898"/>
    <cellStyle name="Comma 9 5 2 4 2" xfId="11534"/>
    <cellStyle name="Comma 9 5 2 5" xfId="6170"/>
    <cellStyle name="Comma 9 5 2 5 2" xfId="12105"/>
    <cellStyle name="Comma 9 5 2 6" xfId="8442"/>
    <cellStyle name="Comma 9 5 2 6 2" xfId="12676"/>
    <cellStyle name="Comma 9 5 2 7" xfId="3006"/>
    <cellStyle name="Comma 9 5 2 7 2" xfId="10963"/>
    <cellStyle name="Comma 9 5 2 8" xfId="2436"/>
    <cellStyle name="Comma 9 5 2 9" xfId="10397"/>
    <cellStyle name="Comma 9 5 3" xfId="1159"/>
    <cellStyle name="Comma 9 5 3 2" xfId="2294"/>
    <cellStyle name="Comma 9 5 3 2 2" xfId="5714"/>
    <cellStyle name="Comma 9 5 3 2 2 2" xfId="11990"/>
    <cellStyle name="Comma 9 5 3 2 3" xfId="7986"/>
    <cellStyle name="Comma 9 5 3 2 3 2" xfId="12561"/>
    <cellStyle name="Comma 9 5 3 2 4" xfId="10258"/>
    <cellStyle name="Comma 9 5 3 2 4 2" xfId="13132"/>
    <cellStyle name="Comma 9 5 3 2 5" xfId="3462"/>
    <cellStyle name="Comma 9 5 3 2 5 2" xfId="11419"/>
    <cellStyle name="Comma 9 5 3 2 6" xfId="2884"/>
    <cellStyle name="Comma 9 5 3 2 7" xfId="10845"/>
    <cellStyle name="Comma 9 5 3 3" xfId="4579"/>
    <cellStyle name="Comma 9 5 3 3 2" xfId="11705"/>
    <cellStyle name="Comma 9 5 3 4" xfId="6851"/>
    <cellStyle name="Comma 9 5 3 4 2" xfId="12276"/>
    <cellStyle name="Comma 9 5 3 5" xfId="9123"/>
    <cellStyle name="Comma 9 5 3 5 2" xfId="12847"/>
    <cellStyle name="Comma 9 5 3 6" xfId="3177"/>
    <cellStyle name="Comma 9 5 3 6 2" xfId="11134"/>
    <cellStyle name="Comma 9 5 3 7" xfId="2604"/>
    <cellStyle name="Comma 9 5 3 8" xfId="10565"/>
    <cellStyle name="Comma 9 5 4" xfId="705"/>
    <cellStyle name="Comma 9 5 4 2" xfId="1840"/>
    <cellStyle name="Comma 9 5 4 2 2" xfId="5260"/>
    <cellStyle name="Comma 9 5 4 2 2 2" xfId="11876"/>
    <cellStyle name="Comma 9 5 4 2 3" xfId="7532"/>
    <cellStyle name="Comma 9 5 4 2 3 2" xfId="12447"/>
    <cellStyle name="Comma 9 5 4 2 4" xfId="9804"/>
    <cellStyle name="Comma 9 5 4 2 4 2" xfId="13018"/>
    <cellStyle name="Comma 9 5 4 2 5" xfId="3348"/>
    <cellStyle name="Comma 9 5 4 2 5 2" xfId="11305"/>
    <cellStyle name="Comma 9 5 4 2 6" xfId="2772"/>
    <cellStyle name="Comma 9 5 4 2 7" xfId="10733"/>
    <cellStyle name="Comma 9 5 4 3" xfId="4125"/>
    <cellStyle name="Comma 9 5 4 3 2" xfId="11591"/>
    <cellStyle name="Comma 9 5 4 4" xfId="6397"/>
    <cellStyle name="Comma 9 5 4 4 2" xfId="12162"/>
    <cellStyle name="Comma 9 5 4 5" xfId="8669"/>
    <cellStyle name="Comma 9 5 4 5 2" xfId="12733"/>
    <cellStyle name="Comma 9 5 4 6" xfId="3063"/>
    <cellStyle name="Comma 9 5 4 6 2" xfId="11020"/>
    <cellStyle name="Comma 9 5 4 7" xfId="2492"/>
    <cellStyle name="Comma 9 5 4 8" xfId="10453"/>
    <cellStyle name="Comma 9 5 5" xfId="1386"/>
    <cellStyle name="Comma 9 5 5 2" xfId="4806"/>
    <cellStyle name="Comma 9 5 5 2 2" xfId="11762"/>
    <cellStyle name="Comma 9 5 5 3" xfId="7078"/>
    <cellStyle name="Comma 9 5 5 3 2" xfId="12333"/>
    <cellStyle name="Comma 9 5 5 4" xfId="9350"/>
    <cellStyle name="Comma 9 5 5 4 2" xfId="12904"/>
    <cellStyle name="Comma 9 5 5 5" xfId="3234"/>
    <cellStyle name="Comma 9 5 5 5 2" xfId="11191"/>
    <cellStyle name="Comma 9 5 5 6" xfId="2660"/>
    <cellStyle name="Comma 9 5 5 7" xfId="10621"/>
    <cellStyle name="Comma 9 5 6" xfId="3671"/>
    <cellStyle name="Comma 9 5 6 2" xfId="11477"/>
    <cellStyle name="Comma 9 5 7" xfId="5943"/>
    <cellStyle name="Comma 9 5 7 2" xfId="12048"/>
    <cellStyle name="Comma 9 5 8" xfId="8215"/>
    <cellStyle name="Comma 9 5 8 2" xfId="12619"/>
    <cellStyle name="Comma 9 5 9" xfId="2949"/>
    <cellStyle name="Comma 9 5 9 2" xfId="10906"/>
    <cellStyle name="Comma 9 6" xfId="307"/>
    <cellStyle name="Comma 9 6 2" xfId="761"/>
    <cellStyle name="Comma 9 6 2 2" xfId="1896"/>
    <cellStyle name="Comma 9 6 2 2 2" xfId="5316"/>
    <cellStyle name="Comma 9 6 2 2 2 2" xfId="11890"/>
    <cellStyle name="Comma 9 6 2 2 3" xfId="7588"/>
    <cellStyle name="Comma 9 6 2 2 3 2" xfId="12461"/>
    <cellStyle name="Comma 9 6 2 2 4" xfId="9860"/>
    <cellStyle name="Comma 9 6 2 2 4 2" xfId="13032"/>
    <cellStyle name="Comma 9 6 2 2 5" xfId="3362"/>
    <cellStyle name="Comma 9 6 2 2 5 2" xfId="11319"/>
    <cellStyle name="Comma 9 6 2 2 6" xfId="2786"/>
    <cellStyle name="Comma 9 6 2 2 7" xfId="10747"/>
    <cellStyle name="Comma 9 6 2 3" xfId="4181"/>
    <cellStyle name="Comma 9 6 2 3 2" xfId="11605"/>
    <cellStyle name="Comma 9 6 2 4" xfId="6453"/>
    <cellStyle name="Comma 9 6 2 4 2" xfId="12176"/>
    <cellStyle name="Comma 9 6 2 5" xfId="8725"/>
    <cellStyle name="Comma 9 6 2 5 2" xfId="12747"/>
    <cellStyle name="Comma 9 6 2 6" xfId="3077"/>
    <cellStyle name="Comma 9 6 2 6 2" xfId="11034"/>
    <cellStyle name="Comma 9 6 2 7" xfId="2506"/>
    <cellStyle name="Comma 9 6 2 8" xfId="10467"/>
    <cellStyle name="Comma 9 6 3" xfId="1442"/>
    <cellStyle name="Comma 9 6 3 2" xfId="4862"/>
    <cellStyle name="Comma 9 6 3 2 2" xfId="11776"/>
    <cellStyle name="Comma 9 6 3 3" xfId="7134"/>
    <cellStyle name="Comma 9 6 3 3 2" xfId="12347"/>
    <cellStyle name="Comma 9 6 3 4" xfId="9406"/>
    <cellStyle name="Comma 9 6 3 4 2" xfId="12918"/>
    <cellStyle name="Comma 9 6 3 5" xfId="3248"/>
    <cellStyle name="Comma 9 6 3 5 2" xfId="11205"/>
    <cellStyle name="Comma 9 6 3 6" xfId="2674"/>
    <cellStyle name="Comma 9 6 3 7" xfId="10635"/>
    <cellStyle name="Comma 9 6 4" xfId="3727"/>
    <cellStyle name="Comma 9 6 4 2" xfId="11491"/>
    <cellStyle name="Comma 9 6 5" xfId="5999"/>
    <cellStyle name="Comma 9 6 5 2" xfId="12062"/>
    <cellStyle name="Comma 9 6 6" xfId="8271"/>
    <cellStyle name="Comma 9 6 6 2" xfId="12633"/>
    <cellStyle name="Comma 9 6 7" xfId="2963"/>
    <cellStyle name="Comma 9 6 7 2" xfId="10920"/>
    <cellStyle name="Comma 9 6 8" xfId="2394"/>
    <cellStyle name="Comma 9 6 9" xfId="10355"/>
    <cellStyle name="Comma 9 7" xfId="988"/>
    <cellStyle name="Comma 9 7 2" xfId="2123"/>
    <cellStyle name="Comma 9 7 2 2" xfId="5543"/>
    <cellStyle name="Comma 9 7 2 2 2" xfId="11947"/>
    <cellStyle name="Comma 9 7 2 3" xfId="7815"/>
    <cellStyle name="Comma 9 7 2 3 2" xfId="12518"/>
    <cellStyle name="Comma 9 7 2 4" xfId="10087"/>
    <cellStyle name="Comma 9 7 2 4 2" xfId="13089"/>
    <cellStyle name="Comma 9 7 2 5" xfId="3419"/>
    <cellStyle name="Comma 9 7 2 5 2" xfId="11376"/>
    <cellStyle name="Comma 9 7 2 6" xfId="2842"/>
    <cellStyle name="Comma 9 7 2 7" xfId="10803"/>
    <cellStyle name="Comma 9 7 3" xfId="4408"/>
    <cellStyle name="Comma 9 7 3 2" xfId="11662"/>
    <cellStyle name="Comma 9 7 4" xfId="6680"/>
    <cellStyle name="Comma 9 7 4 2" xfId="12233"/>
    <cellStyle name="Comma 9 7 5" xfId="8952"/>
    <cellStyle name="Comma 9 7 5 2" xfId="12804"/>
    <cellStyle name="Comma 9 7 6" xfId="3134"/>
    <cellStyle name="Comma 9 7 6 2" xfId="11091"/>
    <cellStyle name="Comma 9 7 7" xfId="2562"/>
    <cellStyle name="Comma 9 7 8" xfId="10523"/>
    <cellStyle name="Comma 9 8" xfId="534"/>
    <cellStyle name="Comma 9 8 2" xfId="1669"/>
    <cellStyle name="Comma 9 8 2 2" xfId="5089"/>
    <cellStyle name="Comma 9 8 2 2 2" xfId="11833"/>
    <cellStyle name="Comma 9 8 2 3" xfId="7361"/>
    <cellStyle name="Comma 9 8 2 3 2" xfId="12404"/>
    <cellStyle name="Comma 9 8 2 4" xfId="9633"/>
    <cellStyle name="Comma 9 8 2 4 2" xfId="12975"/>
    <cellStyle name="Comma 9 8 2 5" xfId="3305"/>
    <cellStyle name="Comma 9 8 2 5 2" xfId="11262"/>
    <cellStyle name="Comma 9 8 2 6" xfId="2730"/>
    <cellStyle name="Comma 9 8 2 7" xfId="10691"/>
    <cellStyle name="Comma 9 8 3" xfId="3954"/>
    <cellStyle name="Comma 9 8 3 2" xfId="11548"/>
    <cellStyle name="Comma 9 8 4" xfId="6226"/>
    <cellStyle name="Comma 9 8 4 2" xfId="12119"/>
    <cellStyle name="Comma 9 8 5" xfId="8498"/>
    <cellStyle name="Comma 9 8 5 2" xfId="12690"/>
    <cellStyle name="Comma 9 8 6" xfId="3020"/>
    <cellStyle name="Comma 9 8 6 2" xfId="10977"/>
    <cellStyle name="Comma 9 8 7" xfId="2450"/>
    <cellStyle name="Comma 9 8 8" xfId="10411"/>
    <cellStyle name="Comma 9 9" xfId="1215"/>
    <cellStyle name="Comma 9 9 2" xfId="4635"/>
    <cellStyle name="Comma 9 9 2 2" xfId="11719"/>
    <cellStyle name="Comma 9 9 3" xfId="6907"/>
    <cellStyle name="Comma 9 9 3 2" xfId="12290"/>
    <cellStyle name="Comma 9 9 4" xfId="9179"/>
    <cellStyle name="Comma 9 9 4 2" xfId="12861"/>
    <cellStyle name="Comma 9 9 5" xfId="3191"/>
    <cellStyle name="Comma 9 9 5 2" xfId="11148"/>
    <cellStyle name="Comma 9 9 6" xfId="2618"/>
    <cellStyle name="Comma 9 9 7" xfId="10579"/>
    <cellStyle name="Currency 2" xfId="13172"/>
    <cellStyle name="Euro" xfId="13156"/>
    <cellStyle name="Euro 2" xfId="13157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Input 2" xfId="13174"/>
    <cellStyle name="Linked Cell" xfId="15" builtinId="24" customBuiltin="1"/>
    <cellStyle name="Neutral" xfId="13145" builtinId="28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13" xfId="13158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15 2" xfId="13159"/>
    <cellStyle name="Normal 2" xfId="42"/>
    <cellStyle name="Normal 2 2" xfId="55"/>
    <cellStyle name="Normal 2 2 2" xfId="2325"/>
    <cellStyle name="Normal 2 2 3" xfId="13160"/>
    <cellStyle name="Normal 2 3" xfId="3472"/>
    <cellStyle name="Normal 27 2" xfId="13143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13" xfId="13161"/>
    <cellStyle name="Normal 4 14" xfId="1317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13" xfId="13162"/>
    <cellStyle name="Normal 5 2" xfId="86"/>
    <cellStyle name="Normal 5 2 10" xfId="5789"/>
    <cellStyle name="Normal 5 2 11" xfId="8061"/>
    <cellStyle name="Normal 5 2 12" xfId="13163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13" xfId="13164"/>
    <cellStyle name="Normal 6 2" xfId="88"/>
    <cellStyle name="Normal 6 2 10" xfId="5791"/>
    <cellStyle name="Normal 6 2 11" xfId="8063"/>
    <cellStyle name="Normal 6 2 12" xfId="13165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13" xfId="13166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13" xfId="13167"/>
    <cellStyle name="Normal 8 2" xfId="92"/>
    <cellStyle name="Normal 8 2 10" xfId="5795"/>
    <cellStyle name="Normal 8 2 11" xfId="8067"/>
    <cellStyle name="Normal 8 2 12" xfId="13168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" xfId="13146" builtinId="10" customBuiltin="1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" xfId="13144" builtinId="15" customBuiltin="1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11TH FEBRUARY,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TRUSTS</c:v>
                </c:pt>
                <c:pt idx="5">
                  <c:v>MIXED FUNDS</c:v>
                </c:pt>
                <c:pt idx="6">
                  <c:v>ETHICAL FUNDS</c:v>
                </c:pt>
              </c:strCache>
            </c:strRef>
          </c:cat>
          <c:val>
            <c:numRef>
              <c:f>'Market Share'!$F$7:$F$13</c:f>
              <c:numCache>
                <c:formatCode>#,##0.00</c:formatCode>
                <c:ptCount val="7"/>
                <c:pt idx="0">
                  <c:v>15815157031.400002</c:v>
                </c:pt>
                <c:pt idx="1">
                  <c:v>580741977913.42883</c:v>
                </c:pt>
                <c:pt idx="2">
                  <c:v>392604588648.76532</c:v>
                </c:pt>
                <c:pt idx="3">
                  <c:v>261014600832.0015</c:v>
                </c:pt>
                <c:pt idx="4">
                  <c:v>49810192200.18</c:v>
                </c:pt>
                <c:pt idx="5">
                  <c:v>29750443075.986874</c:v>
                </c:pt>
                <c:pt idx="6">
                  <c:v>2650494218.77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February 11, 2022)</a:t>
            </a:r>
          </a:p>
        </c:rich>
      </c:tx>
      <c:layout>
        <c:manualLayout>
          <c:xMode val="edge"/>
          <c:yMode val="edge"/>
          <c:x val="0.19136774309075258"/>
          <c:y val="2.18623005299427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44554</c:v>
                </c:pt>
                <c:pt idx="1">
                  <c:v>44926</c:v>
                </c:pt>
                <c:pt idx="2">
                  <c:v>44568</c:v>
                </c:pt>
                <c:pt idx="3">
                  <c:v>44575</c:v>
                </c:pt>
                <c:pt idx="4">
                  <c:v>44582</c:v>
                </c:pt>
                <c:pt idx="5">
                  <c:v>44589</c:v>
                </c:pt>
                <c:pt idx="6">
                  <c:v>44596</c:v>
                </c:pt>
                <c:pt idx="7">
                  <c:v>44603</c:v>
                </c:pt>
              </c:numCache>
            </c:numRef>
          </c:cat>
          <c:val>
            <c:numRef>
              <c:f>'NAV Trend'!$C$10:$J$10</c:f>
              <c:numCache>
                <c:formatCode>_(* #,##0.00_);_(* \(#,##0.00\);_(* "-"??_);_(@_)</c:formatCode>
                <c:ptCount val="8"/>
                <c:pt idx="0">
                  <c:v>1302656925591.9629</c:v>
                </c:pt>
                <c:pt idx="1">
                  <c:v>1313514372795.6267</c:v>
                </c:pt>
                <c:pt idx="2">
                  <c:v>1313588213467.2156</c:v>
                </c:pt>
                <c:pt idx="3">
                  <c:v>1395590351524.0559</c:v>
                </c:pt>
                <c:pt idx="4">
                  <c:v>1326347605786.4065</c:v>
                </c:pt>
                <c:pt idx="5">
                  <c:v>1326810742509.4089</c:v>
                </c:pt>
                <c:pt idx="6">
                  <c:v>1330942111304.7175</c:v>
                </c:pt>
                <c:pt idx="7">
                  <c:v>1350530705789.9524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February 11, 2022)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816520868696786"/>
          <c:y val="1.478275613702472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44554</c:v>
                </c:pt>
                <c:pt idx="1">
                  <c:v>44926</c:v>
                </c:pt>
                <c:pt idx="2">
                  <c:v>44568</c:v>
                </c:pt>
                <c:pt idx="3">
                  <c:v>44575</c:v>
                </c:pt>
                <c:pt idx="4">
                  <c:v>44582</c:v>
                </c:pt>
                <c:pt idx="5">
                  <c:v>44589</c:v>
                </c:pt>
                <c:pt idx="6">
                  <c:v>44596</c:v>
                </c:pt>
                <c:pt idx="7">
                  <c:v>44603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Trend'!$B$8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44554</c:v>
                </c:pt>
                <c:pt idx="1">
                  <c:v>44926</c:v>
                </c:pt>
                <c:pt idx="2">
                  <c:v>44568</c:v>
                </c:pt>
                <c:pt idx="3">
                  <c:v>44575</c:v>
                </c:pt>
                <c:pt idx="4">
                  <c:v>44582</c:v>
                </c:pt>
                <c:pt idx="5">
                  <c:v>44589</c:v>
                </c:pt>
                <c:pt idx="6">
                  <c:v>44596</c:v>
                </c:pt>
                <c:pt idx="7">
                  <c:v>44603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2488383973.4900002</c:v>
                </c:pt>
                <c:pt idx="1">
                  <c:v>2532808231.9099998</c:v>
                </c:pt>
                <c:pt idx="2">
                  <c:v>2533880156.75</c:v>
                </c:pt>
                <c:pt idx="3">
                  <c:v>2529688704.5999999</c:v>
                </c:pt>
                <c:pt idx="4">
                  <c:v>2569132868.2799997</c:v>
                </c:pt>
                <c:pt idx="5">
                  <c:v>2543700319.1300001</c:v>
                </c:pt>
                <c:pt idx="6">
                  <c:v>2625941324.9900002</c:v>
                </c:pt>
                <c:pt idx="7">
                  <c:v>2650494218.77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Trend'!$B$7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44554</c:v>
                </c:pt>
                <c:pt idx="1">
                  <c:v>44926</c:v>
                </c:pt>
                <c:pt idx="2">
                  <c:v>44568</c:v>
                </c:pt>
                <c:pt idx="3">
                  <c:v>44575</c:v>
                </c:pt>
                <c:pt idx="4">
                  <c:v>44582</c:v>
                </c:pt>
                <c:pt idx="5">
                  <c:v>44589</c:v>
                </c:pt>
                <c:pt idx="6">
                  <c:v>44596</c:v>
                </c:pt>
                <c:pt idx="7">
                  <c:v>44603</c:v>
                </c:pt>
              </c:numCache>
            </c:numRef>
          </c:cat>
          <c:val>
            <c:numRef>
              <c:f>'NAV Trend'!$C$7:$J$7</c:f>
              <c:numCache>
                <c:formatCode>_(* #,##0.00_);_(* \(#,##0.00\);_(* "-"??_);_(@_)</c:formatCode>
                <c:ptCount val="8"/>
                <c:pt idx="0">
                  <c:v>28917512522.091064</c:v>
                </c:pt>
                <c:pt idx="1">
                  <c:v>29274345691.158573</c:v>
                </c:pt>
                <c:pt idx="2">
                  <c:v>29400118520.26915</c:v>
                </c:pt>
                <c:pt idx="3">
                  <c:v>29158649237.095665</c:v>
                </c:pt>
                <c:pt idx="4">
                  <c:v>29461238398.706623</c:v>
                </c:pt>
                <c:pt idx="5">
                  <c:v>29286467988.629993</c:v>
                </c:pt>
                <c:pt idx="6">
                  <c:v>29716171591.571465</c:v>
                </c:pt>
                <c:pt idx="7">
                  <c:v>29750443075.986874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Trend'!$B$2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44554</c:v>
                </c:pt>
                <c:pt idx="1">
                  <c:v>44926</c:v>
                </c:pt>
                <c:pt idx="2">
                  <c:v>44568</c:v>
                </c:pt>
                <c:pt idx="3">
                  <c:v>44575</c:v>
                </c:pt>
                <c:pt idx="4">
                  <c:v>44582</c:v>
                </c:pt>
                <c:pt idx="5">
                  <c:v>44589</c:v>
                </c:pt>
                <c:pt idx="6">
                  <c:v>44596</c:v>
                </c:pt>
                <c:pt idx="7">
                  <c:v>44603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15542804259.489998</c:v>
                </c:pt>
                <c:pt idx="1">
                  <c:v>15756247273.010002</c:v>
                </c:pt>
                <c:pt idx="2">
                  <c:v>15804177330.209999</c:v>
                </c:pt>
                <c:pt idx="3">
                  <c:v>15689311730.52</c:v>
                </c:pt>
                <c:pt idx="4">
                  <c:v>15426057289.609997</c:v>
                </c:pt>
                <c:pt idx="5">
                  <c:v>15367940990.860001</c:v>
                </c:pt>
                <c:pt idx="6">
                  <c:v>15722956539.190002</c:v>
                </c:pt>
                <c:pt idx="7">
                  <c:v>15815157031.400002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INVESTMENT TRUST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44554</c:v>
                </c:pt>
                <c:pt idx="1">
                  <c:v>44926</c:v>
                </c:pt>
                <c:pt idx="2">
                  <c:v>44568</c:v>
                </c:pt>
                <c:pt idx="3">
                  <c:v>44575</c:v>
                </c:pt>
                <c:pt idx="4">
                  <c:v>44582</c:v>
                </c:pt>
                <c:pt idx="5">
                  <c:v>44589</c:v>
                </c:pt>
                <c:pt idx="6">
                  <c:v>44596</c:v>
                </c:pt>
                <c:pt idx="7">
                  <c:v>44603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50174533421.040001</c:v>
                </c:pt>
                <c:pt idx="1">
                  <c:v>50199905204.839996</c:v>
                </c:pt>
                <c:pt idx="2">
                  <c:v>49699693533.639999</c:v>
                </c:pt>
                <c:pt idx="3">
                  <c:v>49676814020.389999</c:v>
                </c:pt>
                <c:pt idx="4">
                  <c:v>49701376573.389999</c:v>
                </c:pt>
                <c:pt idx="5">
                  <c:v>49769327519.550003</c:v>
                </c:pt>
                <c:pt idx="6">
                  <c:v>49820210094.519997</c:v>
                </c:pt>
                <c:pt idx="7">
                  <c:v>49810192200.18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Trend'!$B$3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44554</c:v>
                </c:pt>
                <c:pt idx="1">
                  <c:v>44926</c:v>
                </c:pt>
                <c:pt idx="2">
                  <c:v>44568</c:v>
                </c:pt>
                <c:pt idx="3">
                  <c:v>44575</c:v>
                </c:pt>
                <c:pt idx="4">
                  <c:v>44582</c:v>
                </c:pt>
                <c:pt idx="5">
                  <c:v>44589</c:v>
                </c:pt>
                <c:pt idx="6">
                  <c:v>44596</c:v>
                </c:pt>
                <c:pt idx="7">
                  <c:v>44603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548428396659.73608</c:v>
                </c:pt>
                <c:pt idx="1">
                  <c:v>547906811125.90155</c:v>
                </c:pt>
                <c:pt idx="2">
                  <c:v>555211389214.74097</c:v>
                </c:pt>
                <c:pt idx="3">
                  <c:v>555843226647.5686</c:v>
                </c:pt>
                <c:pt idx="4">
                  <c:v>558909333031.11304</c:v>
                </c:pt>
                <c:pt idx="5">
                  <c:v>569550571667.3938</c:v>
                </c:pt>
                <c:pt idx="6">
                  <c:v>572246811057.33325</c:v>
                </c:pt>
                <c:pt idx="7">
                  <c:v>580741977913.42883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BONDS/FIXED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44554</c:v>
                </c:pt>
                <c:pt idx="1">
                  <c:v>44926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377444877891.81989</c:v>
                </c:pt>
                <c:pt idx="1">
                  <c:v>377744976906.65002</c:v>
                </c:pt>
                <c:pt idx="2">
                  <c:v>379529154644.59497</c:v>
                </c:pt>
                <c:pt idx="3">
                  <c:v>382920424394.07007</c:v>
                </c:pt>
                <c:pt idx="4">
                  <c:v>386679246881.32843</c:v>
                </c:pt>
                <c:pt idx="5">
                  <c:v>384508801512.79077</c:v>
                </c:pt>
                <c:pt idx="6">
                  <c:v>383814595579.71356</c:v>
                </c:pt>
                <c:pt idx="7">
                  <c:v>392604588648.76532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Trend'!$B$5</c:f>
              <c:strCache>
                <c:ptCount val="1"/>
                <c:pt idx="0">
                  <c:v>DOLLAR FUNDS</c:v>
                </c:pt>
              </c:strCache>
            </c:strRef>
          </c:tx>
          <c:marker>
            <c:symbol val="none"/>
          </c:marker>
          <c:val>
            <c:numRef>
              <c:f>'NAV Trend'!$C$5:$J$5</c:f>
              <c:numCache>
                <c:formatCode>#,##0.00</c:formatCode>
                <c:ptCount val="8"/>
                <c:pt idx="0">
                  <c:v>261527720350.76688</c:v>
                </c:pt>
                <c:pt idx="1">
                  <c:v>272186755417.89178</c:v>
                </c:pt>
                <c:pt idx="2">
                  <c:v>263471294752.3461</c:v>
                </c:pt>
                <c:pt idx="3">
                  <c:v>341788053113.99677</c:v>
                </c:pt>
                <c:pt idx="4">
                  <c:v>265570315703.23843</c:v>
                </c:pt>
                <c:pt idx="5">
                  <c:v>257774841527.25333</c:v>
                </c:pt>
                <c:pt idx="6">
                  <c:v>258836797887.96637</c:v>
                </c:pt>
                <c:pt idx="7">
                  <c:v>261014600832.0015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year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69</xdr:row>
      <xdr:rowOff>0</xdr:rowOff>
    </xdr:from>
    <xdr:to>
      <xdr:col>19</xdr:col>
      <xdr:colOff>990600</xdr:colOff>
      <xdr:row>73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92</xdr:row>
      <xdr:rowOff>0</xdr:rowOff>
    </xdr:from>
    <xdr:to>
      <xdr:col>18</xdr:col>
      <xdr:colOff>304800</xdr:colOff>
      <xdr:row>93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163285</xdr:colOff>
      <xdr:row>0</xdr:row>
      <xdr:rowOff>81644</xdr:rowOff>
    </xdr:from>
    <xdr:to>
      <xdr:col>11</xdr:col>
      <xdr:colOff>95250</xdr:colOff>
      <xdr:row>24</xdr:row>
      <xdr:rowOff>27214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30"/>
  <sheetViews>
    <sheetView tabSelected="1" view="pageBreakPreview" zoomScale="120" zoomScaleNormal="160" zoomScaleSheetLayoutView="120" workbookViewId="0">
      <pane ySplit="3" topLeftCell="A4" activePane="bottomLeft" state="frozen"/>
      <selection activeCell="D1" sqref="D1"/>
      <selection pane="bottomLeft" activeCell="A4" sqref="A4:P4"/>
    </sheetView>
  </sheetViews>
  <sheetFormatPr defaultColWidth="8.85546875" defaultRowHeight="12" customHeight="1"/>
  <cols>
    <col min="1" max="1" width="3.85546875" style="3" customWidth="1"/>
    <col min="2" max="2" width="29.42578125" style="4" customWidth="1"/>
    <col min="3" max="3" width="33.42578125" style="4" customWidth="1"/>
    <col min="4" max="4" width="16.85546875" style="4" customWidth="1"/>
    <col min="5" max="5" width="8.7109375" style="4" customWidth="1"/>
    <col min="6" max="6" width="9.5703125" style="4" customWidth="1"/>
    <col min="7" max="7" width="9.42578125" style="4" customWidth="1"/>
    <col min="8" max="8" width="7.140625" style="263" customWidth="1"/>
    <col min="9" max="9" width="17.140625" style="258" customWidth="1"/>
    <col min="10" max="10" width="8.7109375" style="4" customWidth="1"/>
    <col min="11" max="11" width="9.7109375" style="4" customWidth="1"/>
    <col min="12" max="12" width="9.42578125" style="4" customWidth="1"/>
    <col min="13" max="13" width="7.85546875" style="3" customWidth="1"/>
    <col min="14" max="14" width="11.7109375" style="4" customWidth="1"/>
    <col min="15" max="15" width="10.42578125" style="4" customWidth="1"/>
    <col min="16" max="16" width="8.42578125" style="135" customWidth="1"/>
    <col min="17" max="17" width="6.7109375" style="135" customWidth="1"/>
    <col min="18" max="18" width="21.42578125" style="136" customWidth="1"/>
    <col min="19" max="19" width="18.42578125" style="135" customWidth="1"/>
    <col min="20" max="20" width="18.140625" style="135" customWidth="1"/>
    <col min="21" max="21" width="9.42578125" style="135" customWidth="1"/>
    <col min="22" max="22" width="18.42578125" style="135" customWidth="1"/>
    <col min="23" max="23" width="8.85546875" style="135" customWidth="1"/>
    <col min="24" max="24" width="25.140625" style="135" customWidth="1"/>
    <col min="25" max="30" width="8.85546875" style="135"/>
    <col min="31" max="31" width="9" style="135" bestFit="1" customWidth="1"/>
    <col min="32" max="40" width="8.85546875" style="135"/>
    <col min="41" max="41" width="9.28515625" style="135" bestFit="1" customWidth="1"/>
    <col min="42" max="49" width="8.85546875" style="135"/>
    <col min="50" max="50" width="8.85546875" style="135" customWidth="1"/>
    <col min="51" max="101" width="8.85546875" style="135"/>
    <col min="102" max="16384" width="8.85546875" style="4"/>
  </cols>
  <sheetData>
    <row r="1" spans="1:24" ht="21.75" customHeight="1">
      <c r="A1" s="406" t="s">
        <v>266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8"/>
    </row>
    <row r="2" spans="1:24" ht="12" customHeight="1">
      <c r="A2" s="316"/>
      <c r="B2" s="317"/>
      <c r="C2" s="317"/>
      <c r="D2" s="390" t="s">
        <v>263</v>
      </c>
      <c r="E2" s="390"/>
      <c r="F2" s="390"/>
      <c r="G2" s="390"/>
      <c r="H2" s="390"/>
      <c r="I2" s="390" t="s">
        <v>267</v>
      </c>
      <c r="J2" s="390"/>
      <c r="K2" s="390"/>
      <c r="L2" s="390"/>
      <c r="M2" s="390"/>
      <c r="N2" s="415" t="s">
        <v>70</v>
      </c>
      <c r="O2" s="416"/>
      <c r="P2" s="318" t="s">
        <v>247</v>
      </c>
    </row>
    <row r="3" spans="1:24" s="142" customFormat="1" ht="14.25" customHeight="1">
      <c r="A3" s="307" t="s">
        <v>2</v>
      </c>
      <c r="B3" s="308" t="s">
        <v>218</v>
      </c>
      <c r="C3" s="308" t="s">
        <v>3</v>
      </c>
      <c r="D3" s="309" t="s">
        <v>228</v>
      </c>
      <c r="E3" s="310" t="s">
        <v>69</v>
      </c>
      <c r="F3" s="310" t="s">
        <v>243</v>
      </c>
      <c r="G3" s="310" t="s">
        <v>244</v>
      </c>
      <c r="H3" s="311" t="s">
        <v>245</v>
      </c>
      <c r="I3" s="312" t="s">
        <v>228</v>
      </c>
      <c r="J3" s="310" t="s">
        <v>69</v>
      </c>
      <c r="K3" s="310" t="s">
        <v>243</v>
      </c>
      <c r="L3" s="310" t="s">
        <v>244</v>
      </c>
      <c r="M3" s="310" t="s">
        <v>245</v>
      </c>
      <c r="N3" s="313" t="s">
        <v>229</v>
      </c>
      <c r="O3" s="314" t="s">
        <v>131</v>
      </c>
      <c r="P3" s="315" t="s">
        <v>245</v>
      </c>
      <c r="Q3" s="220"/>
    </row>
    <row r="4" spans="1:24" s="142" customFormat="1" ht="5.25" customHeight="1">
      <c r="A4" s="412"/>
      <c r="B4" s="413"/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4"/>
      <c r="Q4" s="220"/>
    </row>
    <row r="5" spans="1:24" s="142" customFormat="1" ht="12.95" customHeight="1">
      <c r="A5" s="409" t="s">
        <v>0</v>
      </c>
      <c r="B5" s="410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1"/>
      <c r="Q5" s="221"/>
      <c r="R5" s="141"/>
    </row>
    <row r="6" spans="1:24" s="142" customFormat="1" ht="13.5" customHeight="1">
      <c r="A6" s="374">
        <v>1</v>
      </c>
      <c r="B6" s="268" t="s">
        <v>6</v>
      </c>
      <c r="C6" s="76" t="s">
        <v>7</v>
      </c>
      <c r="D6" s="83">
        <v>7085718123.3400002</v>
      </c>
      <c r="E6" s="227">
        <f>(D6/$D$21)</f>
        <v>0.45066066968248669</v>
      </c>
      <c r="F6" s="73">
        <v>11250.34</v>
      </c>
      <c r="G6" s="73">
        <v>11406.43</v>
      </c>
      <c r="H6" s="264">
        <v>1.9599999999999999E-2</v>
      </c>
      <c r="I6" s="83">
        <v>7116005654.79</v>
      </c>
      <c r="J6" s="227">
        <f>(I6/$I$21)</f>
        <v>0.4499484665667004</v>
      </c>
      <c r="K6" s="73">
        <v>11298.55</v>
      </c>
      <c r="L6" s="73">
        <v>11454.45</v>
      </c>
      <c r="M6" s="264">
        <v>2.3900000000000001E-2</v>
      </c>
      <c r="N6" s="89">
        <f t="shared" ref="N6:N14" si="0">((I6-D6)/D6)</f>
        <v>4.2744476879815752E-3</v>
      </c>
      <c r="O6" s="89">
        <f t="shared" ref="O6:O14" si="1">((L6-G6)/G6)</f>
        <v>4.2099061669602523E-3</v>
      </c>
      <c r="P6" s="271">
        <f>M6-H6</f>
        <v>4.3000000000000017E-3</v>
      </c>
      <c r="Q6" s="140"/>
      <c r="R6" s="174"/>
      <c r="S6" s="175"/>
    </row>
    <row r="7" spans="1:24" s="142" customFormat="1" ht="12.75" customHeight="1">
      <c r="A7" s="374">
        <v>2</v>
      </c>
      <c r="B7" s="268" t="s">
        <v>146</v>
      </c>
      <c r="C7" s="76" t="s">
        <v>50</v>
      </c>
      <c r="D7" s="83">
        <v>906969506.61000001</v>
      </c>
      <c r="E7" s="227">
        <f t="shared" ref="E7:E20" si="2">(D7/$D$21)</f>
        <v>5.7684412238203912E-2</v>
      </c>
      <c r="F7" s="73">
        <v>1.81</v>
      </c>
      <c r="G7" s="73">
        <v>1.85</v>
      </c>
      <c r="H7" s="264">
        <v>5.2200000000000003E-2</v>
      </c>
      <c r="I7" s="83">
        <v>910759146.58000004</v>
      </c>
      <c r="J7" s="227">
        <f t="shared" ref="J7:J20" si="3">(I7/$I$21)</f>
        <v>5.7587739708922579E-2</v>
      </c>
      <c r="K7" s="73">
        <v>1.82</v>
      </c>
      <c r="L7" s="73">
        <v>1.86</v>
      </c>
      <c r="M7" s="264">
        <v>5.6599999999999998E-2</v>
      </c>
      <c r="N7" s="89">
        <f t="shared" si="0"/>
        <v>4.1783543353785396E-3</v>
      </c>
      <c r="O7" s="89">
        <f t="shared" si="1"/>
        <v>5.40540540540541E-3</v>
      </c>
      <c r="P7" s="271">
        <f t="shared" ref="P7:P21" si="4">M7-H7</f>
        <v>4.3999999999999942E-3</v>
      </c>
      <c r="Q7" s="140"/>
      <c r="R7" s="174"/>
      <c r="S7" s="175"/>
    </row>
    <row r="8" spans="1:24" s="142" customFormat="1" ht="12.95" customHeight="1">
      <c r="A8" s="374">
        <v>3</v>
      </c>
      <c r="B8" s="268" t="s">
        <v>63</v>
      </c>
      <c r="C8" s="76" t="s">
        <v>12</v>
      </c>
      <c r="D8" s="83">
        <v>261401697.34999999</v>
      </c>
      <c r="E8" s="227">
        <f t="shared" si="2"/>
        <v>1.6625479864327514E-2</v>
      </c>
      <c r="F8" s="73">
        <v>131</v>
      </c>
      <c r="G8" s="73">
        <v>133.51</v>
      </c>
      <c r="H8" s="264">
        <v>0.12740000000000001</v>
      </c>
      <c r="I8" s="83">
        <v>261962777.36000001</v>
      </c>
      <c r="J8" s="227">
        <f t="shared" si="3"/>
        <v>1.6564032645385016E-2</v>
      </c>
      <c r="K8" s="73">
        <v>131.29</v>
      </c>
      <c r="L8" s="73">
        <v>132.91999999999999</v>
      </c>
      <c r="M8" s="264">
        <v>0.13089999999999999</v>
      </c>
      <c r="N8" s="89">
        <f t="shared" si="0"/>
        <v>2.1464283349651335E-3</v>
      </c>
      <c r="O8" s="89">
        <f t="shared" si="1"/>
        <v>-4.4191446333608228E-3</v>
      </c>
      <c r="P8" s="271">
        <f t="shared" si="4"/>
        <v>3.4999999999999754E-3</v>
      </c>
      <c r="Q8" s="140"/>
      <c r="R8" s="176"/>
      <c r="S8" s="143"/>
    </row>
    <row r="9" spans="1:24" s="142" customFormat="1" ht="12.95" customHeight="1">
      <c r="A9" s="374">
        <v>4</v>
      </c>
      <c r="B9" s="268" t="s">
        <v>13</v>
      </c>
      <c r="C9" s="76" t="s">
        <v>14</v>
      </c>
      <c r="D9" s="83">
        <v>643831793.36000001</v>
      </c>
      <c r="E9" s="227">
        <f t="shared" si="2"/>
        <v>4.0948519558343076E-2</v>
      </c>
      <c r="F9" s="73">
        <v>18.47</v>
      </c>
      <c r="G9" s="73">
        <v>18.809999999999999</v>
      </c>
      <c r="H9" s="264">
        <v>7.1300000000000002E-2</v>
      </c>
      <c r="I9" s="83">
        <v>651886372.12</v>
      </c>
      <c r="J9" s="227">
        <f t="shared" si="3"/>
        <v>4.121908943589498E-2</v>
      </c>
      <c r="K9" s="73">
        <v>18.579999999999998</v>
      </c>
      <c r="L9" s="73">
        <v>18.920000000000002</v>
      </c>
      <c r="M9" s="264">
        <v>7.7600000000000002E-2</v>
      </c>
      <c r="N9" s="89">
        <f t="shared" si="0"/>
        <v>1.2510377466706206E-2</v>
      </c>
      <c r="O9" s="89">
        <f t="shared" si="1"/>
        <v>5.8479532163744283E-3</v>
      </c>
      <c r="P9" s="271">
        <f t="shared" si="4"/>
        <v>6.3E-3</v>
      </c>
      <c r="Q9" s="140"/>
      <c r="R9" s="174"/>
      <c r="S9" s="143"/>
      <c r="T9" s="177"/>
      <c r="U9" s="144"/>
      <c r="V9" s="144"/>
      <c r="W9" s="145"/>
    </row>
    <row r="10" spans="1:24" s="142" customFormat="1" ht="12.95" customHeight="1">
      <c r="A10" s="374">
        <v>5</v>
      </c>
      <c r="B10" s="268" t="s">
        <v>64</v>
      </c>
      <c r="C10" s="76" t="s">
        <v>18</v>
      </c>
      <c r="D10" s="83">
        <v>364097705.42000002</v>
      </c>
      <c r="E10" s="227">
        <f t="shared" si="2"/>
        <v>2.3157076375074505E-2</v>
      </c>
      <c r="F10" s="73">
        <v>172.09289999999999</v>
      </c>
      <c r="G10" s="73">
        <v>176.5307</v>
      </c>
      <c r="H10" s="264">
        <v>5.3699999999999998E-2</v>
      </c>
      <c r="I10" s="83">
        <v>370303617.52999997</v>
      </c>
      <c r="J10" s="227">
        <f t="shared" si="3"/>
        <v>2.3414476175910578E-2</v>
      </c>
      <c r="K10" s="73">
        <v>175.02610000000001</v>
      </c>
      <c r="L10" s="73">
        <v>179.54929999999999</v>
      </c>
      <c r="M10" s="264">
        <v>7.17E-2</v>
      </c>
      <c r="N10" s="139">
        <f>((I10-D10)/D10)</f>
        <v>1.7044633947476292E-2</v>
      </c>
      <c r="O10" s="139">
        <f>((L10-G10)/G10)</f>
        <v>1.7099575314661938E-2</v>
      </c>
      <c r="P10" s="271">
        <f t="shared" si="4"/>
        <v>1.8000000000000002E-2</v>
      </c>
      <c r="Q10" s="140"/>
      <c r="R10" s="178"/>
      <c r="S10" s="143"/>
      <c r="T10" s="177"/>
      <c r="U10" s="144"/>
      <c r="V10" s="144"/>
      <c r="W10" s="145"/>
    </row>
    <row r="11" spans="1:24" s="142" customFormat="1" ht="12.95" customHeight="1">
      <c r="A11" s="374">
        <v>6</v>
      </c>
      <c r="B11" s="268" t="s">
        <v>46</v>
      </c>
      <c r="C11" s="268" t="s">
        <v>84</v>
      </c>
      <c r="D11" s="73">
        <v>1800487478.2</v>
      </c>
      <c r="E11" s="227">
        <f t="shared" si="2"/>
        <v>0.11451328976914894</v>
      </c>
      <c r="F11" s="73">
        <v>0.96970000000000001</v>
      </c>
      <c r="G11" s="73">
        <v>0.99399999999999999</v>
      </c>
      <c r="H11" s="264">
        <v>4.4299999999999999E-2</v>
      </c>
      <c r="I11" s="73">
        <v>1799156945</v>
      </c>
      <c r="J11" s="227">
        <f t="shared" si="3"/>
        <v>0.11376156059834795</v>
      </c>
      <c r="K11" s="73">
        <v>0.96919999999999995</v>
      </c>
      <c r="L11" s="73">
        <v>0.99319999999999997</v>
      </c>
      <c r="M11" s="264">
        <v>4.4299999999999999E-2</v>
      </c>
      <c r="N11" s="89">
        <f t="shared" si="0"/>
        <v>-7.3898497829611158E-4</v>
      </c>
      <c r="O11" s="89">
        <f>((L11-G11)/G11)</f>
        <v>-8.0482897384308142E-4</v>
      </c>
      <c r="P11" s="271">
        <f t="shared" si="4"/>
        <v>0</v>
      </c>
      <c r="Q11" s="140"/>
      <c r="R11" s="174"/>
      <c r="S11" s="143"/>
      <c r="T11" s="179"/>
      <c r="U11" s="145"/>
      <c r="V11" s="145"/>
      <c r="W11" s="146"/>
      <c r="X11" s="147"/>
    </row>
    <row r="12" spans="1:24" s="142" customFormat="1" ht="12.95" customHeight="1">
      <c r="A12" s="374">
        <v>7</v>
      </c>
      <c r="B12" s="268" t="s">
        <v>8</v>
      </c>
      <c r="C12" s="76" t="s">
        <v>15</v>
      </c>
      <c r="D12" s="73">
        <v>2335996478.5700002</v>
      </c>
      <c r="E12" s="227">
        <f t="shared" si="2"/>
        <v>0.14857234215126461</v>
      </c>
      <c r="F12" s="73">
        <v>20.936499999999999</v>
      </c>
      <c r="G12" s="73">
        <v>21.567699999999999</v>
      </c>
      <c r="H12" s="264">
        <v>2.1899999999999999E-2</v>
      </c>
      <c r="I12" s="73">
        <v>2342354993.4400001</v>
      </c>
      <c r="J12" s="227">
        <f t="shared" si="3"/>
        <v>0.14810823495393699</v>
      </c>
      <c r="K12" s="73">
        <v>21.045500000000001</v>
      </c>
      <c r="L12" s="73">
        <v>21.680099999999999</v>
      </c>
      <c r="M12" s="264">
        <v>2.7300000000000001E-2</v>
      </c>
      <c r="N12" s="89">
        <f t="shared" si="0"/>
        <v>2.7219710852870393E-3</v>
      </c>
      <c r="O12" s="89">
        <f>((L12-G12)/G12)</f>
        <v>5.2114968216361015E-3</v>
      </c>
      <c r="P12" s="271">
        <f t="shared" si="4"/>
        <v>5.400000000000002E-3</v>
      </c>
      <c r="Q12" s="140"/>
      <c r="R12" s="174"/>
      <c r="S12" s="143"/>
    </row>
    <row r="13" spans="1:24" s="142" customFormat="1" ht="12.95" customHeight="1">
      <c r="A13" s="374">
        <v>8</v>
      </c>
      <c r="B13" s="268" t="s">
        <v>205</v>
      </c>
      <c r="C13" s="76" t="s">
        <v>59</v>
      </c>
      <c r="D13" s="73">
        <v>354848494.83999997</v>
      </c>
      <c r="E13" s="227">
        <f t="shared" si="2"/>
        <v>2.2568814838069932E-2</v>
      </c>
      <c r="F13" s="73">
        <v>152.34</v>
      </c>
      <c r="G13" s="73">
        <v>154.37</v>
      </c>
      <c r="H13" s="264">
        <v>0.14449999999999999</v>
      </c>
      <c r="I13" s="73">
        <v>377282852.92000002</v>
      </c>
      <c r="J13" s="227">
        <f t="shared" si="3"/>
        <v>2.3855776592728646E-2</v>
      </c>
      <c r="K13" s="73">
        <v>157.27000000000001</v>
      </c>
      <c r="L13" s="73">
        <v>159.27000000000001</v>
      </c>
      <c r="M13" s="264">
        <v>0.14449999999999999</v>
      </c>
      <c r="N13" s="89">
        <f>((I13-D13)/D13)</f>
        <v>6.3222356600711016E-2</v>
      </c>
      <c r="O13" s="89">
        <f>((L13-G13)/G13)</f>
        <v>3.1741918766599764E-2</v>
      </c>
      <c r="P13" s="271">
        <f t="shared" si="4"/>
        <v>0</v>
      </c>
      <c r="Q13" s="140"/>
      <c r="R13" s="174"/>
      <c r="S13" s="143"/>
    </row>
    <row r="14" spans="1:24" s="142" customFormat="1" ht="12.95" customHeight="1">
      <c r="A14" s="374">
        <v>9</v>
      </c>
      <c r="B14" s="268" t="s">
        <v>61</v>
      </c>
      <c r="C14" s="76" t="s">
        <v>60</v>
      </c>
      <c r="D14" s="73">
        <v>258744980.69999999</v>
      </c>
      <c r="E14" s="227">
        <f t="shared" si="2"/>
        <v>1.6456509312041241E-2</v>
      </c>
      <c r="F14" s="73">
        <v>12.4811</v>
      </c>
      <c r="G14" s="73">
        <v>12.6008</v>
      </c>
      <c r="H14" s="264">
        <v>0.06</v>
      </c>
      <c r="I14" s="73">
        <v>259629035.16</v>
      </c>
      <c r="J14" s="227">
        <f t="shared" si="3"/>
        <v>1.6416469001510565E-2</v>
      </c>
      <c r="K14" s="73">
        <v>12.5343</v>
      </c>
      <c r="L14" s="73">
        <v>12.623799999999999</v>
      </c>
      <c r="M14" s="264">
        <v>6.3200000000000006E-2</v>
      </c>
      <c r="N14" s="89">
        <f t="shared" si="0"/>
        <v>3.4167018722771631E-3</v>
      </c>
      <c r="O14" s="89">
        <f t="shared" si="1"/>
        <v>1.8252809345438137E-3</v>
      </c>
      <c r="P14" s="271">
        <f t="shared" si="4"/>
        <v>3.2000000000000084E-3</v>
      </c>
      <c r="Q14" s="140"/>
      <c r="R14" s="174"/>
      <c r="S14" s="180"/>
      <c r="T14" s="180"/>
    </row>
    <row r="15" spans="1:24" s="142" customFormat="1" ht="12.95" customHeight="1">
      <c r="A15" s="374">
        <v>10</v>
      </c>
      <c r="B15" s="268" t="s">
        <v>6</v>
      </c>
      <c r="C15" s="76" t="s">
        <v>75</v>
      </c>
      <c r="D15" s="83">
        <v>370398892.50999999</v>
      </c>
      <c r="E15" s="227">
        <f t="shared" si="2"/>
        <v>2.3557839874884103E-2</v>
      </c>
      <c r="F15" s="73">
        <v>2948.21</v>
      </c>
      <c r="G15" s="73">
        <v>2992.35</v>
      </c>
      <c r="H15" s="264">
        <v>5.0999999999999997E-2</v>
      </c>
      <c r="I15" s="83">
        <v>378896763.06999999</v>
      </c>
      <c r="J15" s="227">
        <f t="shared" si="3"/>
        <v>2.3957824909213627E-2</v>
      </c>
      <c r="K15" s="73">
        <v>3015.78</v>
      </c>
      <c r="L15" s="73">
        <v>3061.05</v>
      </c>
      <c r="M15" s="264">
        <v>7.51E-2</v>
      </c>
      <c r="N15" s="89">
        <f t="shared" ref="N15:N21" si="5">((I15-D15)/D15)</f>
        <v>2.2942483716445177E-2</v>
      </c>
      <c r="O15" s="89">
        <f t="shared" ref="O15:O20" si="6">((L15-G15)/G15)</f>
        <v>2.2958544287934323E-2</v>
      </c>
      <c r="P15" s="271">
        <f t="shared" si="4"/>
        <v>2.4100000000000003E-2</v>
      </c>
      <c r="Q15" s="140"/>
      <c r="R15" s="174"/>
      <c r="S15" s="181"/>
      <c r="T15" s="181"/>
    </row>
    <row r="16" spans="1:24" s="142" customFormat="1" ht="12.95" customHeight="1">
      <c r="A16" s="374">
        <v>11</v>
      </c>
      <c r="B16" s="268" t="s">
        <v>89</v>
      </c>
      <c r="C16" s="76" t="s">
        <v>90</v>
      </c>
      <c r="D16" s="83">
        <v>243495453.65000001</v>
      </c>
      <c r="E16" s="227">
        <f t="shared" si="2"/>
        <v>1.5486620028687311E-2</v>
      </c>
      <c r="F16" s="73">
        <v>140.49099490002601</v>
      </c>
      <c r="G16" s="73">
        <v>141.47788598311701</v>
      </c>
      <c r="H16" s="264">
        <v>7.7899999999999997E-2</v>
      </c>
      <c r="I16" s="83">
        <v>243527031.22</v>
      </c>
      <c r="J16" s="227">
        <f t="shared" si="3"/>
        <v>1.5398331533255873E-2</v>
      </c>
      <c r="K16" s="73">
        <v>140.02170603740512</v>
      </c>
      <c r="L16" s="73">
        <v>141.00530056049777</v>
      </c>
      <c r="M16" s="264">
        <v>7.434439405880755E-2</v>
      </c>
      <c r="N16" s="89">
        <f t="shared" si="5"/>
        <v>1.2968443363785509E-4</v>
      </c>
      <c r="O16" s="89">
        <f t="shared" si="6"/>
        <v>-3.3403483472719377E-3</v>
      </c>
      <c r="P16" s="271">
        <f t="shared" si="4"/>
        <v>-3.5556059411924468E-3</v>
      </c>
      <c r="Q16" s="140"/>
      <c r="R16" s="174"/>
      <c r="S16" s="182"/>
      <c r="T16" s="182"/>
    </row>
    <row r="17" spans="1:23" s="142" customFormat="1" ht="12.95" customHeight="1">
      <c r="A17" s="374">
        <v>12</v>
      </c>
      <c r="B17" s="268" t="s">
        <v>53</v>
      </c>
      <c r="C17" s="76" t="s">
        <v>136</v>
      </c>
      <c r="D17" s="83">
        <v>330849784.73000002</v>
      </c>
      <c r="E17" s="227">
        <f t="shared" si="2"/>
        <v>2.1042466402889665E-2</v>
      </c>
      <c r="F17" s="73">
        <v>1.29</v>
      </c>
      <c r="G17" s="73">
        <v>1.33</v>
      </c>
      <c r="H17" s="264">
        <v>1.4E-2</v>
      </c>
      <c r="I17" s="83">
        <v>329709702.52999997</v>
      </c>
      <c r="J17" s="227">
        <f t="shared" si="3"/>
        <v>2.0847703369329944E-2</v>
      </c>
      <c r="K17" s="73">
        <v>1.28</v>
      </c>
      <c r="L17" s="73">
        <v>1.33</v>
      </c>
      <c r="M17" s="264">
        <v>-1.2999999999999999E-3</v>
      </c>
      <c r="N17" s="89">
        <f t="shared" si="5"/>
        <v>-3.4459209363864214E-3</v>
      </c>
      <c r="O17" s="89">
        <f t="shared" si="6"/>
        <v>0</v>
      </c>
      <c r="P17" s="271">
        <f t="shared" si="4"/>
        <v>-1.5300000000000001E-2</v>
      </c>
      <c r="Q17" s="140"/>
      <c r="R17" s="174"/>
      <c r="S17" s="181"/>
      <c r="T17" s="181"/>
    </row>
    <row r="18" spans="1:23" s="142" customFormat="1" ht="12.95" customHeight="1">
      <c r="A18" s="374">
        <v>13</v>
      </c>
      <c r="B18" s="268" t="s">
        <v>99</v>
      </c>
      <c r="C18" s="76" t="s">
        <v>139</v>
      </c>
      <c r="D18" s="73">
        <v>295835047.50999999</v>
      </c>
      <c r="E18" s="227">
        <f t="shared" si="2"/>
        <v>1.8815484655994634E-2</v>
      </c>
      <c r="F18" s="73">
        <v>1.4931000000000001</v>
      </c>
      <c r="G18" s="73">
        <v>1.51</v>
      </c>
      <c r="H18" s="264">
        <v>8.3000000000000001E-3</v>
      </c>
      <c r="I18" s="73">
        <v>299452116.12</v>
      </c>
      <c r="J18" s="227">
        <f t="shared" si="3"/>
        <v>1.8934501600297526E-2</v>
      </c>
      <c r="K18" s="73">
        <v>1.5114000000000001</v>
      </c>
      <c r="L18" s="73">
        <v>1.5287999999999999</v>
      </c>
      <c r="M18" s="264">
        <v>4.8300000000000003E-2</v>
      </c>
      <c r="N18" s="89">
        <f t="shared" si="5"/>
        <v>1.222663994832373E-2</v>
      </c>
      <c r="O18" s="89">
        <f t="shared" si="6"/>
        <v>1.2450331125827767E-2</v>
      </c>
      <c r="P18" s="271">
        <f t="shared" si="4"/>
        <v>0.04</v>
      </c>
      <c r="Q18" s="140"/>
      <c r="R18" s="174"/>
      <c r="S18" s="183"/>
      <c r="T18" s="183"/>
    </row>
    <row r="19" spans="1:23" s="142" customFormat="1" ht="12.95" customHeight="1">
      <c r="A19" s="374">
        <v>14</v>
      </c>
      <c r="B19" s="268" t="s">
        <v>149</v>
      </c>
      <c r="C19" s="76" t="s">
        <v>150</v>
      </c>
      <c r="D19" s="73">
        <v>445590306.29000002</v>
      </c>
      <c r="E19" s="227">
        <f>(D19/$D$21)</f>
        <v>2.834010926503238E-2</v>
      </c>
      <c r="F19" s="73">
        <v>144.24289999999999</v>
      </c>
      <c r="G19" s="73">
        <v>146.05350000000001</v>
      </c>
      <c r="H19" s="264">
        <v>4.0000000000000002E-4</v>
      </c>
      <c r="I19" s="73">
        <v>448504446.24000001</v>
      </c>
      <c r="J19" s="227">
        <f>(I19/$I$21)</f>
        <v>2.835915225814847E-2</v>
      </c>
      <c r="K19" s="73">
        <v>146.08619999999999</v>
      </c>
      <c r="L19" s="73">
        <v>147.9247</v>
      </c>
      <c r="M19" s="264">
        <v>-6.1000000000000004E-3</v>
      </c>
      <c r="N19" s="89">
        <f>((I19-D19)/D19)</f>
        <v>6.5399536499418402E-3</v>
      </c>
      <c r="O19" s="89">
        <f t="shared" si="6"/>
        <v>1.2811743641884565E-2</v>
      </c>
      <c r="P19" s="271">
        <f>M19-H19</f>
        <v>-6.5000000000000006E-3</v>
      </c>
      <c r="Q19" s="140"/>
      <c r="R19" s="174"/>
      <c r="S19" s="183"/>
      <c r="T19" s="183"/>
    </row>
    <row r="20" spans="1:23" s="142" customFormat="1" ht="12.95" customHeight="1">
      <c r="A20" s="374">
        <v>15</v>
      </c>
      <c r="B20" s="268" t="s">
        <v>249</v>
      </c>
      <c r="C20" s="76" t="s">
        <v>248</v>
      </c>
      <c r="D20" s="83">
        <v>24690796.109999999</v>
      </c>
      <c r="E20" s="227">
        <f t="shared" si="2"/>
        <v>1.5703659835513348E-3</v>
      </c>
      <c r="F20" s="73">
        <v>95.99</v>
      </c>
      <c r="G20" s="73">
        <v>98.96</v>
      </c>
      <c r="H20" s="264">
        <v>6.4000000000000003E-3</v>
      </c>
      <c r="I20" s="83">
        <v>25725577.32</v>
      </c>
      <c r="J20" s="227">
        <f t="shared" si="3"/>
        <v>1.6266406504167794E-3</v>
      </c>
      <c r="K20" s="73">
        <v>99.99</v>
      </c>
      <c r="L20" s="73">
        <v>103.12</v>
      </c>
      <c r="M20" s="264">
        <v>2.2700000000000001E-2</v>
      </c>
      <c r="N20" s="89">
        <f t="shared" si="5"/>
        <v>4.1909592764443303E-2</v>
      </c>
      <c r="O20" s="89">
        <f t="shared" si="6"/>
        <v>4.2037186742118142E-2</v>
      </c>
      <c r="P20" s="271">
        <f t="shared" si="4"/>
        <v>1.6300000000000002E-2</v>
      </c>
      <c r="Q20" s="140"/>
      <c r="R20" s="176"/>
      <c r="S20" s="149"/>
      <c r="T20" s="149"/>
    </row>
    <row r="21" spans="1:23" s="142" customFormat="1" ht="12.95" customHeight="1">
      <c r="A21" s="252"/>
      <c r="B21" s="361"/>
      <c r="C21" s="320" t="s">
        <v>47</v>
      </c>
      <c r="D21" s="78">
        <f>SUM(D6:D20)</f>
        <v>15722956539.190002</v>
      </c>
      <c r="E21" s="340">
        <f>(D21/$D$155)</f>
        <v>1.181340375786656E-2</v>
      </c>
      <c r="F21" s="342"/>
      <c r="G21" s="79"/>
      <c r="H21" s="362"/>
      <c r="I21" s="78">
        <f>SUM(I6:I20)</f>
        <v>15815157031.400002</v>
      </c>
      <c r="J21" s="340">
        <f>(I21/$I$155)</f>
        <v>1.1710327624242648E-2</v>
      </c>
      <c r="K21" s="342"/>
      <c r="L21" s="79"/>
      <c r="M21" s="362"/>
      <c r="N21" s="344">
        <f t="shared" si="5"/>
        <v>5.8640683754474692E-3</v>
      </c>
      <c r="O21" s="344"/>
      <c r="P21" s="345">
        <f t="shared" si="4"/>
        <v>0</v>
      </c>
      <c r="Q21" s="140"/>
      <c r="R21" s="174"/>
      <c r="S21" s="184"/>
      <c r="V21" s="149"/>
      <c r="W21" s="149"/>
    </row>
    <row r="22" spans="1:23" s="142" customFormat="1" ht="5.25" customHeight="1">
      <c r="A22" s="395"/>
      <c r="B22" s="396"/>
      <c r="C22" s="396"/>
      <c r="D22" s="396"/>
      <c r="E22" s="396"/>
      <c r="F22" s="396"/>
      <c r="G22" s="396"/>
      <c r="H22" s="396"/>
      <c r="I22" s="396"/>
      <c r="J22" s="396"/>
      <c r="K22" s="396"/>
      <c r="L22" s="396"/>
      <c r="M22" s="396"/>
      <c r="N22" s="396"/>
      <c r="O22" s="396"/>
      <c r="P22" s="397"/>
      <c r="Q22" s="140"/>
      <c r="R22" s="174"/>
      <c r="S22" s="184"/>
      <c r="V22" s="149"/>
      <c r="W22" s="149"/>
    </row>
    <row r="23" spans="1:23" s="142" customFormat="1" ht="12.95" customHeight="1">
      <c r="A23" s="377" t="s">
        <v>49</v>
      </c>
      <c r="B23" s="378"/>
      <c r="C23" s="378"/>
      <c r="D23" s="378"/>
      <c r="E23" s="378"/>
      <c r="F23" s="378"/>
      <c r="G23" s="378"/>
      <c r="H23" s="378"/>
      <c r="I23" s="378"/>
      <c r="J23" s="378"/>
      <c r="K23" s="378"/>
      <c r="L23" s="378"/>
      <c r="M23" s="378"/>
      <c r="N23" s="378"/>
      <c r="O23" s="378"/>
      <c r="P23" s="379"/>
      <c r="Q23" s="140"/>
      <c r="R23" s="185"/>
      <c r="T23" s="186"/>
    </row>
    <row r="24" spans="1:23" s="142" customFormat="1" ht="12.95" customHeight="1">
      <c r="A24" s="374">
        <v>16</v>
      </c>
      <c r="B24" s="268" t="s">
        <v>6</v>
      </c>
      <c r="C24" s="76" t="s">
        <v>39</v>
      </c>
      <c r="D24" s="74">
        <v>225580545926.48001</v>
      </c>
      <c r="E24" s="227">
        <f>(D24/$D$53)</f>
        <v>0.39420149062897819</v>
      </c>
      <c r="F24" s="81">
        <v>100</v>
      </c>
      <c r="G24" s="81">
        <v>100</v>
      </c>
      <c r="H24" s="264">
        <v>6.9699999999999998E-2</v>
      </c>
      <c r="I24" s="74">
        <v>227867765893.88</v>
      </c>
      <c r="J24" s="227">
        <f>(I24/$I$53)</f>
        <v>0.3923735058942962</v>
      </c>
      <c r="K24" s="81">
        <v>100</v>
      </c>
      <c r="L24" s="81">
        <v>100</v>
      </c>
      <c r="M24" s="264">
        <v>6.4799999999999996E-2</v>
      </c>
      <c r="N24" s="89">
        <f>((I24-D24)/D24)</f>
        <v>1.013926071508592E-2</v>
      </c>
      <c r="O24" s="89">
        <f t="shared" ref="O24:O33" si="7">((L24-G24)/G24)</f>
        <v>0</v>
      </c>
      <c r="P24" s="271">
        <f t="shared" ref="P24:P53" si="8">M24-H24</f>
        <v>-4.9000000000000016E-3</v>
      </c>
      <c r="Q24" s="140"/>
      <c r="R24" s="187"/>
      <c r="S24" s="141"/>
      <c r="T24" s="141"/>
    </row>
    <row r="25" spans="1:23" s="142" customFormat="1" ht="12.95" customHeight="1">
      <c r="A25" s="374">
        <v>17</v>
      </c>
      <c r="B25" s="268" t="s">
        <v>205</v>
      </c>
      <c r="C25" s="76" t="s">
        <v>19</v>
      </c>
      <c r="D25" s="74">
        <v>164878619001.32999</v>
      </c>
      <c r="E25" s="227">
        <f t="shared" ref="E25:E47" si="9">(D25/$D$53)</f>
        <v>0.28812501147308417</v>
      </c>
      <c r="F25" s="81">
        <v>100</v>
      </c>
      <c r="G25" s="81">
        <v>100</v>
      </c>
      <c r="H25" s="264">
        <v>9.0499999999999997E-2</v>
      </c>
      <c r="I25" s="74">
        <v>166879814306.17001</v>
      </c>
      <c r="J25" s="227">
        <f t="shared" ref="J25:J52" si="10">(I25/$I$53)</f>
        <v>0.28735621093856378</v>
      </c>
      <c r="K25" s="81">
        <v>100</v>
      </c>
      <c r="L25" s="81">
        <v>100</v>
      </c>
      <c r="M25" s="264">
        <v>8.9599999999999999E-2</v>
      </c>
      <c r="N25" s="89">
        <f t="shared" ref="N25:N53" si="11">((I25-D25)/D25)</f>
        <v>1.2137385168321213E-2</v>
      </c>
      <c r="O25" s="89">
        <f t="shared" si="7"/>
        <v>0</v>
      </c>
      <c r="P25" s="271">
        <f t="shared" si="8"/>
        <v>-8.9999999999999802E-4</v>
      </c>
      <c r="Q25" s="140"/>
      <c r="R25" s="188"/>
      <c r="S25" s="150"/>
      <c r="T25" s="186"/>
      <c r="U25" s="189"/>
    </row>
    <row r="26" spans="1:23" s="142" customFormat="1" ht="12.95" customHeight="1">
      <c r="A26" s="374">
        <v>18</v>
      </c>
      <c r="B26" s="268" t="s">
        <v>46</v>
      </c>
      <c r="C26" s="76" t="s">
        <v>85</v>
      </c>
      <c r="D26" s="74">
        <v>22255231479.07</v>
      </c>
      <c r="E26" s="227">
        <f t="shared" si="9"/>
        <v>3.8890966361086902E-2</v>
      </c>
      <c r="F26" s="81">
        <v>1</v>
      </c>
      <c r="G26" s="81">
        <v>1</v>
      </c>
      <c r="H26" s="264">
        <v>7.9899999999999999E-2</v>
      </c>
      <c r="I26" s="74">
        <v>22357479477.16</v>
      </c>
      <c r="J26" s="227">
        <f t="shared" si="10"/>
        <v>3.8498128820460137E-2</v>
      </c>
      <c r="K26" s="81">
        <v>1</v>
      </c>
      <c r="L26" s="81">
        <v>1</v>
      </c>
      <c r="M26" s="264">
        <v>7.5700000000000003E-2</v>
      </c>
      <c r="N26" s="89">
        <f t="shared" si="11"/>
        <v>4.5943354121550971E-3</v>
      </c>
      <c r="O26" s="89">
        <f t="shared" si="7"/>
        <v>0</v>
      </c>
      <c r="P26" s="271">
        <f t="shared" si="8"/>
        <v>-4.1999999999999954E-3</v>
      </c>
      <c r="Q26" s="140"/>
      <c r="R26" s="174"/>
      <c r="S26" s="143"/>
    </row>
    <row r="27" spans="1:23" s="142" customFormat="1" ht="12.95" customHeight="1">
      <c r="A27" s="374">
        <v>19</v>
      </c>
      <c r="B27" s="268" t="s">
        <v>41</v>
      </c>
      <c r="C27" s="76" t="s">
        <v>42</v>
      </c>
      <c r="D27" s="74">
        <v>829000371.08000004</v>
      </c>
      <c r="E27" s="227">
        <f t="shared" si="9"/>
        <v>1.448676261818334E-3</v>
      </c>
      <c r="F27" s="81">
        <v>100</v>
      </c>
      <c r="G27" s="81">
        <v>100</v>
      </c>
      <c r="H27" s="264">
        <v>9.9299999999999999E-2</v>
      </c>
      <c r="I27" s="74">
        <v>855298771.08000004</v>
      </c>
      <c r="J27" s="227">
        <f t="shared" si="10"/>
        <v>1.4727689810766519E-3</v>
      </c>
      <c r="K27" s="81">
        <v>100</v>
      </c>
      <c r="L27" s="81">
        <v>100</v>
      </c>
      <c r="M27" s="264">
        <v>9.6500000000000002E-2</v>
      </c>
      <c r="N27" s="89">
        <f t="shared" si="11"/>
        <v>3.1723025607020089E-2</v>
      </c>
      <c r="O27" s="89">
        <f t="shared" si="7"/>
        <v>0</v>
      </c>
      <c r="P27" s="271">
        <f t="shared" si="8"/>
        <v>-2.7999999999999969E-3</v>
      </c>
      <c r="Q27" s="140"/>
      <c r="R27" s="174"/>
      <c r="S27" s="150"/>
    </row>
    <row r="28" spans="1:23" s="142" customFormat="1" ht="12.95" customHeight="1">
      <c r="A28" s="374">
        <v>20</v>
      </c>
      <c r="B28" s="268" t="s">
        <v>8</v>
      </c>
      <c r="C28" s="76" t="s">
        <v>20</v>
      </c>
      <c r="D28" s="74">
        <v>64222945228.82</v>
      </c>
      <c r="E28" s="227">
        <f t="shared" si="9"/>
        <v>0.11222945062840292</v>
      </c>
      <c r="F28" s="81">
        <v>1</v>
      </c>
      <c r="G28" s="81">
        <v>1</v>
      </c>
      <c r="H28" s="264">
        <v>8.4000000000000005E-2</v>
      </c>
      <c r="I28" s="74">
        <v>66730777719.150002</v>
      </c>
      <c r="J28" s="227">
        <f t="shared" si="10"/>
        <v>0.11490606888606485</v>
      </c>
      <c r="K28" s="81">
        <v>1</v>
      </c>
      <c r="L28" s="81">
        <v>1</v>
      </c>
      <c r="M28" s="264">
        <v>8.3500000000000005E-2</v>
      </c>
      <c r="N28" s="89">
        <f t="shared" si="11"/>
        <v>3.9048855224481573E-2</v>
      </c>
      <c r="O28" s="89">
        <f t="shared" si="7"/>
        <v>0</v>
      </c>
      <c r="P28" s="271">
        <f t="shared" si="8"/>
        <v>-5.0000000000000044E-4</v>
      </c>
      <c r="Q28" s="140"/>
      <c r="R28" s="185"/>
      <c r="S28" s="143"/>
    </row>
    <row r="29" spans="1:23" s="142" customFormat="1" ht="12.95" customHeight="1">
      <c r="A29" s="374">
        <v>21</v>
      </c>
      <c r="B29" s="268" t="s">
        <v>61</v>
      </c>
      <c r="C29" s="76" t="s">
        <v>62</v>
      </c>
      <c r="D29" s="74">
        <v>1958026661.6500001</v>
      </c>
      <c r="E29" s="227">
        <f t="shared" si="9"/>
        <v>3.4216471351446744E-3</v>
      </c>
      <c r="F29" s="81">
        <v>10</v>
      </c>
      <c r="G29" s="81">
        <v>10</v>
      </c>
      <c r="H29" s="264">
        <v>7.8399999999999997E-2</v>
      </c>
      <c r="I29" s="74">
        <v>2044599273.96</v>
      </c>
      <c r="J29" s="227">
        <f t="shared" si="10"/>
        <v>3.5206672700088307E-3</v>
      </c>
      <c r="K29" s="81">
        <v>10</v>
      </c>
      <c r="L29" s="81">
        <v>10</v>
      </c>
      <c r="M29" s="264">
        <v>6.8900000000000003E-2</v>
      </c>
      <c r="N29" s="89">
        <f t="shared" si="11"/>
        <v>4.4214215263568724E-2</v>
      </c>
      <c r="O29" s="89">
        <f t="shared" si="7"/>
        <v>0</v>
      </c>
      <c r="P29" s="271">
        <f t="shared" si="8"/>
        <v>-9.4999999999999946E-3</v>
      </c>
      <c r="Q29" s="140"/>
      <c r="R29" s="174"/>
      <c r="S29" s="180"/>
      <c r="T29" s="404"/>
      <c r="U29" s="404"/>
    </row>
    <row r="30" spans="1:23" s="142" customFormat="1" ht="12.95" customHeight="1">
      <c r="A30" s="374">
        <v>22</v>
      </c>
      <c r="B30" s="268" t="s">
        <v>89</v>
      </c>
      <c r="C30" s="76" t="s">
        <v>91</v>
      </c>
      <c r="D30" s="74">
        <v>29455233715.5</v>
      </c>
      <c r="E30" s="227">
        <f t="shared" si="9"/>
        <v>5.1472953883440496E-2</v>
      </c>
      <c r="F30" s="81">
        <v>1</v>
      </c>
      <c r="G30" s="81">
        <v>1</v>
      </c>
      <c r="H30" s="264">
        <v>8.09E-2</v>
      </c>
      <c r="I30" s="74">
        <v>29777483572.75</v>
      </c>
      <c r="J30" s="227">
        <f t="shared" si="10"/>
        <v>5.1274894368302279E-2</v>
      </c>
      <c r="K30" s="81">
        <v>1</v>
      </c>
      <c r="L30" s="81">
        <v>1</v>
      </c>
      <c r="M30" s="264">
        <v>8.0199999999999994E-2</v>
      </c>
      <c r="N30" s="89">
        <f t="shared" si="11"/>
        <v>1.0940325931972658E-2</v>
      </c>
      <c r="O30" s="89">
        <f t="shared" si="7"/>
        <v>0</v>
      </c>
      <c r="P30" s="271">
        <f t="shared" si="8"/>
        <v>-7.0000000000000617E-4</v>
      </c>
      <c r="Q30" s="140"/>
      <c r="R30" s="174"/>
      <c r="S30" s="143"/>
      <c r="T30" s="402"/>
      <c r="U30" s="402"/>
    </row>
    <row r="31" spans="1:23" s="142" customFormat="1" ht="12.95" customHeight="1">
      <c r="A31" s="374">
        <v>23</v>
      </c>
      <c r="B31" s="268" t="s">
        <v>96</v>
      </c>
      <c r="C31" s="76" t="s">
        <v>95</v>
      </c>
      <c r="D31" s="74">
        <v>2038463058.9807904</v>
      </c>
      <c r="E31" s="227">
        <f t="shared" si="9"/>
        <v>3.5622095564225996E-3</v>
      </c>
      <c r="F31" s="81">
        <v>100</v>
      </c>
      <c r="G31" s="81">
        <v>100</v>
      </c>
      <c r="H31" s="264">
        <v>8.9300000000000004E-2</v>
      </c>
      <c r="I31" s="74">
        <v>2116538026.2185068</v>
      </c>
      <c r="J31" s="227">
        <f t="shared" si="10"/>
        <v>3.6445411330916721E-3</v>
      </c>
      <c r="K31" s="81">
        <v>100</v>
      </c>
      <c r="L31" s="81">
        <v>100</v>
      </c>
      <c r="M31" s="264">
        <v>7.3999999999999996E-2</v>
      </c>
      <c r="N31" s="89">
        <f t="shared" si="11"/>
        <v>3.8300898754943878E-2</v>
      </c>
      <c r="O31" s="89">
        <f t="shared" si="7"/>
        <v>0</v>
      </c>
      <c r="P31" s="271">
        <f t="shared" si="8"/>
        <v>-1.5300000000000008E-2</v>
      </c>
      <c r="Q31" s="140"/>
      <c r="R31" s="174"/>
      <c r="S31" s="143"/>
      <c r="T31" s="403"/>
      <c r="U31" s="403"/>
    </row>
    <row r="32" spans="1:23" s="142" customFormat="1" ht="12.95" customHeight="1">
      <c r="A32" s="374">
        <v>24</v>
      </c>
      <c r="B32" s="268" t="s">
        <v>97</v>
      </c>
      <c r="C32" s="76" t="s">
        <v>98</v>
      </c>
      <c r="D32" s="74">
        <v>4825041431.4700003</v>
      </c>
      <c r="E32" s="227">
        <f t="shared" si="9"/>
        <v>8.4317489206358915E-3</v>
      </c>
      <c r="F32" s="81">
        <v>100</v>
      </c>
      <c r="G32" s="81">
        <v>100</v>
      </c>
      <c r="H32" s="264">
        <v>9.0920000000000001E-2</v>
      </c>
      <c r="I32" s="74">
        <v>4773160534.8000002</v>
      </c>
      <c r="J32" s="227">
        <f t="shared" si="10"/>
        <v>8.2190726972237831E-3</v>
      </c>
      <c r="K32" s="81">
        <v>100</v>
      </c>
      <c r="L32" s="81">
        <v>100</v>
      </c>
      <c r="M32" s="264">
        <v>9.0499999999999997E-2</v>
      </c>
      <c r="N32" s="89">
        <f t="shared" si="11"/>
        <v>-1.0752425115279064E-2</v>
      </c>
      <c r="O32" s="89">
        <f t="shared" si="7"/>
        <v>0</v>
      </c>
      <c r="P32" s="271">
        <f t="shared" si="8"/>
        <v>-4.200000000000037E-4</v>
      </c>
      <c r="Q32" s="140"/>
      <c r="R32" s="174"/>
      <c r="S32" s="143"/>
    </row>
    <row r="33" spans="1:21" s="142" customFormat="1" ht="12.95" customHeight="1">
      <c r="A33" s="374">
        <v>25</v>
      </c>
      <c r="B33" s="268" t="s">
        <v>99</v>
      </c>
      <c r="C33" s="76" t="s">
        <v>104</v>
      </c>
      <c r="D33" s="74">
        <v>776555213.87</v>
      </c>
      <c r="E33" s="227">
        <f t="shared" si="9"/>
        <v>1.3570284689488591E-3</v>
      </c>
      <c r="F33" s="81">
        <v>10</v>
      </c>
      <c r="G33" s="81">
        <v>10</v>
      </c>
      <c r="H33" s="264">
        <v>7.3700000000000002E-2</v>
      </c>
      <c r="I33" s="74">
        <v>772487513.76999998</v>
      </c>
      <c r="J33" s="227">
        <f t="shared" si="10"/>
        <v>1.3301733698423202E-3</v>
      </c>
      <c r="K33" s="81">
        <v>10</v>
      </c>
      <c r="L33" s="81">
        <v>10</v>
      </c>
      <c r="M33" s="264">
        <v>7.4499999999999997E-2</v>
      </c>
      <c r="N33" s="89">
        <f t="shared" si="11"/>
        <v>-5.2381337828233052E-3</v>
      </c>
      <c r="O33" s="89">
        <f t="shared" si="7"/>
        <v>0</v>
      </c>
      <c r="P33" s="271">
        <f t="shared" si="8"/>
        <v>7.9999999999999516E-4</v>
      </c>
      <c r="Q33" s="140"/>
      <c r="R33" s="178"/>
      <c r="S33" s="190"/>
    </row>
    <row r="34" spans="1:21" s="142" customFormat="1" ht="12.95" customHeight="1">
      <c r="A34" s="374">
        <v>26</v>
      </c>
      <c r="B34" s="268" t="s">
        <v>13</v>
      </c>
      <c r="C34" s="76" t="s">
        <v>106</v>
      </c>
      <c r="D34" s="74">
        <v>1737010527.8299999</v>
      </c>
      <c r="E34" s="227">
        <f t="shared" si="9"/>
        <v>3.0354219442840537E-3</v>
      </c>
      <c r="F34" s="81">
        <v>100</v>
      </c>
      <c r="G34" s="81">
        <v>100</v>
      </c>
      <c r="H34" s="264">
        <v>7.2800000000000004E-2</v>
      </c>
      <c r="I34" s="74">
        <v>1778762831.3399999</v>
      </c>
      <c r="J34" s="227">
        <f t="shared" si="10"/>
        <v>3.0629141666855017E-3</v>
      </c>
      <c r="K34" s="81">
        <v>100</v>
      </c>
      <c r="L34" s="81">
        <v>100</v>
      </c>
      <c r="M34" s="264">
        <v>7.0800000000000002E-2</v>
      </c>
      <c r="N34" s="89">
        <f t="shared" si="11"/>
        <v>2.4036874181850819E-2</v>
      </c>
      <c r="O34" s="89">
        <f t="shared" ref="O34:O39" si="12">((L34-G34)/G34)</f>
        <v>0</v>
      </c>
      <c r="P34" s="271">
        <f t="shared" si="8"/>
        <v>-2.0000000000000018E-3</v>
      </c>
      <c r="Q34" s="140"/>
      <c r="R34" s="191"/>
      <c r="S34" s="143"/>
      <c r="T34" s="404"/>
      <c r="U34" s="404"/>
    </row>
    <row r="35" spans="1:21" s="142" customFormat="1" ht="12.95" customHeight="1">
      <c r="A35" s="374">
        <v>27</v>
      </c>
      <c r="B35" s="268" t="s">
        <v>53</v>
      </c>
      <c r="C35" s="76" t="s">
        <v>107</v>
      </c>
      <c r="D35" s="74">
        <v>8566428682.5500002</v>
      </c>
      <c r="E35" s="227">
        <f t="shared" si="9"/>
        <v>1.4969814627226873E-2</v>
      </c>
      <c r="F35" s="81">
        <v>100</v>
      </c>
      <c r="G35" s="81">
        <v>100</v>
      </c>
      <c r="H35" s="264">
        <v>7.85E-2</v>
      </c>
      <c r="I35" s="74">
        <v>8926072450.6599998</v>
      </c>
      <c r="J35" s="227">
        <f t="shared" si="10"/>
        <v>1.537011752229595E-2</v>
      </c>
      <c r="K35" s="81">
        <v>100</v>
      </c>
      <c r="L35" s="81">
        <v>100</v>
      </c>
      <c r="M35" s="264">
        <v>7.85E-2</v>
      </c>
      <c r="N35" s="89">
        <f t="shared" si="11"/>
        <v>4.1982929110540752E-2</v>
      </c>
      <c r="O35" s="89">
        <f t="shared" si="12"/>
        <v>0</v>
      </c>
      <c r="P35" s="271">
        <f t="shared" si="8"/>
        <v>0</v>
      </c>
      <c r="Q35" s="140"/>
      <c r="R35" s="174"/>
      <c r="S35" s="152"/>
    </row>
    <row r="36" spans="1:21" s="142" customFormat="1" ht="12.95" customHeight="1">
      <c r="A36" s="374">
        <v>28</v>
      </c>
      <c r="B36" s="268" t="s">
        <v>108</v>
      </c>
      <c r="C36" s="76" t="s">
        <v>110</v>
      </c>
      <c r="D36" s="74">
        <v>10509615224.57</v>
      </c>
      <c r="E36" s="227">
        <f t="shared" si="9"/>
        <v>1.8365528687091355E-2</v>
      </c>
      <c r="F36" s="77">
        <v>100</v>
      </c>
      <c r="G36" s="77">
        <v>100</v>
      </c>
      <c r="H36" s="264">
        <v>7.0999999999999994E-2</v>
      </c>
      <c r="I36" s="74">
        <v>10695793123.530001</v>
      </c>
      <c r="J36" s="227">
        <f t="shared" si="10"/>
        <v>1.8417461678867E-2</v>
      </c>
      <c r="K36" s="77">
        <v>100</v>
      </c>
      <c r="L36" s="77">
        <v>100</v>
      </c>
      <c r="M36" s="264">
        <v>6.8400000000000002E-2</v>
      </c>
      <c r="N36" s="89">
        <f t="shared" si="11"/>
        <v>1.7715006209241924E-2</v>
      </c>
      <c r="O36" s="89">
        <f t="shared" si="12"/>
        <v>0</v>
      </c>
      <c r="P36" s="271">
        <f t="shared" si="8"/>
        <v>-2.5999999999999912E-3</v>
      </c>
      <c r="Q36" s="140"/>
      <c r="R36" s="174"/>
      <c r="S36" s="153"/>
    </row>
    <row r="37" spans="1:21" s="142" customFormat="1" ht="12.95" customHeight="1">
      <c r="A37" s="374">
        <v>29</v>
      </c>
      <c r="B37" s="268" t="s">
        <v>108</v>
      </c>
      <c r="C37" s="76" t="s">
        <v>109</v>
      </c>
      <c r="D37" s="74">
        <v>381883054.36000001</v>
      </c>
      <c r="E37" s="227">
        <f t="shared" si="9"/>
        <v>6.6733976840237783E-4</v>
      </c>
      <c r="F37" s="77">
        <v>1000000</v>
      </c>
      <c r="G37" s="77">
        <v>1000000</v>
      </c>
      <c r="H37" s="264">
        <v>7.8899999999999998E-2</v>
      </c>
      <c r="I37" s="74">
        <v>382349115.72000003</v>
      </c>
      <c r="J37" s="227">
        <f t="shared" si="10"/>
        <v>6.5838036556915955E-4</v>
      </c>
      <c r="K37" s="77">
        <v>1000000</v>
      </c>
      <c r="L37" s="77">
        <v>1000000</v>
      </c>
      <c r="M37" s="264">
        <v>6.8000000000000005E-2</v>
      </c>
      <c r="N37" s="89">
        <f t="shared" si="11"/>
        <v>1.2204295390406605E-3</v>
      </c>
      <c r="O37" s="89">
        <f t="shared" si="12"/>
        <v>0</v>
      </c>
      <c r="P37" s="271">
        <f t="shared" si="8"/>
        <v>-1.0899999999999993E-2</v>
      </c>
      <c r="Q37" s="140"/>
      <c r="R37" s="174"/>
      <c r="S37" s="152"/>
    </row>
    <row r="38" spans="1:21" s="142" customFormat="1" ht="12.95" customHeight="1">
      <c r="A38" s="374">
        <v>30</v>
      </c>
      <c r="B38" s="268" t="s">
        <v>118</v>
      </c>
      <c r="C38" s="76" t="s">
        <v>119</v>
      </c>
      <c r="D38" s="74">
        <v>5688906978.25</v>
      </c>
      <c r="E38" s="227">
        <f t="shared" si="9"/>
        <v>9.9413519976436007E-3</v>
      </c>
      <c r="F38" s="81">
        <v>1</v>
      </c>
      <c r="G38" s="81">
        <v>1</v>
      </c>
      <c r="H38" s="264">
        <v>8.1500000000000003E-2</v>
      </c>
      <c r="I38" s="74">
        <v>6132981149.9300003</v>
      </c>
      <c r="J38" s="227">
        <f t="shared" si="10"/>
        <v>1.0560595553924712E-2</v>
      </c>
      <c r="K38" s="81">
        <v>1</v>
      </c>
      <c r="L38" s="81">
        <v>1</v>
      </c>
      <c r="M38" s="264">
        <v>8.1100000000000005E-2</v>
      </c>
      <c r="N38" s="89">
        <f t="shared" si="11"/>
        <v>7.8059664778805146E-2</v>
      </c>
      <c r="O38" s="89">
        <f t="shared" si="12"/>
        <v>0</v>
      </c>
      <c r="P38" s="271">
        <f t="shared" si="8"/>
        <v>-3.9999999999999758E-4</v>
      </c>
      <c r="Q38" s="140"/>
      <c r="R38" s="174"/>
      <c r="S38" s="152"/>
      <c r="T38" s="154"/>
    </row>
    <row r="39" spans="1:21" s="142" customFormat="1" ht="12.95" customHeight="1">
      <c r="A39" s="374">
        <v>31</v>
      </c>
      <c r="B39" s="268" t="s">
        <v>16</v>
      </c>
      <c r="C39" s="76" t="s">
        <v>124</v>
      </c>
      <c r="D39" s="74">
        <v>12827909466.200001</v>
      </c>
      <c r="E39" s="227">
        <f t="shared" si="9"/>
        <v>2.2416742598351982E-2</v>
      </c>
      <c r="F39" s="81">
        <v>1</v>
      </c>
      <c r="G39" s="81">
        <v>1</v>
      </c>
      <c r="H39" s="264">
        <v>6.7299999999999999E-2</v>
      </c>
      <c r="I39" s="74">
        <v>12963643803.49</v>
      </c>
      <c r="J39" s="227">
        <f t="shared" si="10"/>
        <v>2.2322553382601334E-2</v>
      </c>
      <c r="K39" s="81">
        <v>1</v>
      </c>
      <c r="L39" s="81">
        <v>1</v>
      </c>
      <c r="M39" s="264">
        <v>5.8799999999999998E-2</v>
      </c>
      <c r="N39" s="89">
        <f t="shared" si="11"/>
        <v>1.058117362362454E-2</v>
      </c>
      <c r="O39" s="89">
        <f t="shared" si="12"/>
        <v>0</v>
      </c>
      <c r="P39" s="271">
        <f t="shared" si="8"/>
        <v>-8.5000000000000006E-3</v>
      </c>
      <c r="Q39" s="140"/>
      <c r="R39" s="185"/>
      <c r="S39" s="405"/>
      <c r="T39" s="218"/>
    </row>
    <row r="40" spans="1:21" s="142" customFormat="1" ht="12.95" customHeight="1">
      <c r="A40" s="374">
        <v>32</v>
      </c>
      <c r="B40" s="268" t="s">
        <v>65</v>
      </c>
      <c r="C40" s="76" t="s">
        <v>127</v>
      </c>
      <c r="D40" s="74">
        <v>534644025.24000001</v>
      </c>
      <c r="E40" s="227">
        <f t="shared" si="9"/>
        <v>9.3428921736085331E-4</v>
      </c>
      <c r="F40" s="81">
        <v>100</v>
      </c>
      <c r="G40" s="81">
        <v>100</v>
      </c>
      <c r="H40" s="264">
        <v>7.8799999999999995E-2</v>
      </c>
      <c r="I40" s="74">
        <v>541965025.23000002</v>
      </c>
      <c r="J40" s="227">
        <f t="shared" si="10"/>
        <v>9.3322860382376337E-4</v>
      </c>
      <c r="K40" s="81">
        <v>100</v>
      </c>
      <c r="L40" s="81">
        <v>100</v>
      </c>
      <c r="M40" s="264">
        <v>7.7799999999999994E-2</v>
      </c>
      <c r="N40" s="139">
        <f t="shared" ref="N40:N51" si="13">((I40-D40)/D40)</f>
        <v>1.3693223237113023E-2</v>
      </c>
      <c r="O40" s="139">
        <f t="shared" ref="O40:O51" si="14">((L40-G40)/G40)</f>
        <v>0</v>
      </c>
      <c r="P40" s="271">
        <f t="shared" si="8"/>
        <v>-1.0000000000000009E-3</v>
      </c>
      <c r="Q40" s="140"/>
      <c r="R40" s="187"/>
      <c r="S40" s="405"/>
      <c r="T40" s="218"/>
    </row>
    <row r="41" spans="1:21" s="142" customFormat="1" ht="12.95" customHeight="1">
      <c r="A41" s="374">
        <v>33</v>
      </c>
      <c r="B41" s="268" t="s">
        <v>146</v>
      </c>
      <c r="C41" s="76" t="s">
        <v>134</v>
      </c>
      <c r="D41" s="74">
        <v>4402723953.21</v>
      </c>
      <c r="E41" s="227">
        <f t="shared" si="9"/>
        <v>7.6937500884891648E-3</v>
      </c>
      <c r="F41" s="81">
        <v>1</v>
      </c>
      <c r="G41" s="81">
        <v>1</v>
      </c>
      <c r="H41" s="264">
        <v>7.22E-2</v>
      </c>
      <c r="I41" s="74">
        <v>4378501713.0200005</v>
      </c>
      <c r="J41" s="227">
        <f t="shared" si="10"/>
        <v>7.5394958166304683E-3</v>
      </c>
      <c r="K41" s="81">
        <v>1</v>
      </c>
      <c r="L41" s="81">
        <v>1</v>
      </c>
      <c r="M41" s="264">
        <v>6.59E-2</v>
      </c>
      <c r="N41" s="139">
        <f t="shared" si="13"/>
        <v>-5.5016486264916264E-3</v>
      </c>
      <c r="O41" s="139">
        <f t="shared" si="14"/>
        <v>0</v>
      </c>
      <c r="P41" s="271">
        <f t="shared" si="8"/>
        <v>-6.3E-3</v>
      </c>
      <c r="Q41" s="140"/>
      <c r="R41" s="178"/>
      <c r="S41" s="152"/>
    </row>
    <row r="42" spans="1:21" s="142" customFormat="1" ht="12.95" customHeight="1">
      <c r="A42" s="374">
        <v>34</v>
      </c>
      <c r="B42" s="268" t="s">
        <v>195</v>
      </c>
      <c r="C42" s="76" t="s">
        <v>135</v>
      </c>
      <c r="D42" s="74">
        <v>665566177.20000005</v>
      </c>
      <c r="E42" s="227">
        <f t="shared" si="9"/>
        <v>1.1630753799575428E-3</v>
      </c>
      <c r="F42" s="81">
        <v>10</v>
      </c>
      <c r="G42" s="81">
        <v>10</v>
      </c>
      <c r="H42" s="264">
        <v>9.9900000000000003E-2</v>
      </c>
      <c r="I42" s="74">
        <v>638327291.42999995</v>
      </c>
      <c r="J42" s="227">
        <f t="shared" si="10"/>
        <v>1.0991581730039072E-3</v>
      </c>
      <c r="K42" s="81">
        <v>10</v>
      </c>
      <c r="L42" s="81">
        <v>10</v>
      </c>
      <c r="M42" s="264">
        <v>6.5799999999999997E-2</v>
      </c>
      <c r="N42" s="139">
        <f t="shared" si="13"/>
        <v>-4.0925886415371315E-2</v>
      </c>
      <c r="O42" s="89">
        <f t="shared" si="14"/>
        <v>0</v>
      </c>
      <c r="P42" s="271">
        <f t="shared" si="8"/>
        <v>-3.4100000000000005E-2</v>
      </c>
      <c r="Q42" s="140"/>
      <c r="R42" s="174"/>
      <c r="S42" s="192"/>
      <c r="T42" s="218"/>
    </row>
    <row r="43" spans="1:21" s="142" customFormat="1" ht="12.95" customHeight="1">
      <c r="A43" s="374">
        <v>35</v>
      </c>
      <c r="B43" s="268" t="s">
        <v>43</v>
      </c>
      <c r="C43" s="76" t="s">
        <v>145</v>
      </c>
      <c r="D43" s="74">
        <v>737134069.89999998</v>
      </c>
      <c r="E43" s="227">
        <f t="shared" si="9"/>
        <v>1.2881401095761575E-3</v>
      </c>
      <c r="F43" s="81">
        <v>1</v>
      </c>
      <c r="G43" s="81">
        <v>1</v>
      </c>
      <c r="H43" s="264">
        <v>7.5600000000000001E-2</v>
      </c>
      <c r="I43" s="74">
        <v>735660038.62</v>
      </c>
      <c r="J43" s="227">
        <f t="shared" si="10"/>
        <v>1.2667588474716128E-3</v>
      </c>
      <c r="K43" s="81">
        <v>1</v>
      </c>
      <c r="L43" s="81">
        <v>1</v>
      </c>
      <c r="M43" s="264">
        <v>7.5899999999999995E-2</v>
      </c>
      <c r="N43" s="89">
        <f t="shared" si="13"/>
        <v>-1.9996786747354376E-3</v>
      </c>
      <c r="O43" s="89">
        <f t="shared" si="14"/>
        <v>0</v>
      </c>
      <c r="P43" s="271">
        <f t="shared" si="8"/>
        <v>2.9999999999999472E-4</v>
      </c>
      <c r="Q43" s="140"/>
      <c r="R43" s="174"/>
      <c r="S43" s="192"/>
      <c r="T43" s="218"/>
    </row>
    <row r="44" spans="1:21" s="142" customFormat="1" ht="12.95" customHeight="1">
      <c r="A44" s="374">
        <v>36</v>
      </c>
      <c r="B44" s="268" t="s">
        <v>10</v>
      </c>
      <c r="C44" s="76" t="s">
        <v>183</v>
      </c>
      <c r="D44" s="74">
        <v>5560314532.6000004</v>
      </c>
      <c r="E44" s="227">
        <f t="shared" si="9"/>
        <v>9.716636991521678E-3</v>
      </c>
      <c r="F44" s="81">
        <v>100</v>
      </c>
      <c r="G44" s="81">
        <v>100</v>
      </c>
      <c r="H44" s="264">
        <v>7.0999999999999994E-2</v>
      </c>
      <c r="I44" s="74">
        <v>5602919083.1400003</v>
      </c>
      <c r="J44" s="227">
        <f t="shared" si="10"/>
        <v>9.6478630721184531E-3</v>
      </c>
      <c r="K44" s="81">
        <v>100</v>
      </c>
      <c r="L44" s="81">
        <v>100</v>
      </c>
      <c r="M44" s="264">
        <v>7.0599999999999996E-2</v>
      </c>
      <c r="N44" s="89">
        <f t="shared" si="13"/>
        <v>7.662255487564675E-3</v>
      </c>
      <c r="O44" s="89">
        <f t="shared" si="14"/>
        <v>0</v>
      </c>
      <c r="P44" s="271">
        <f t="shared" si="8"/>
        <v>-3.9999999999999758E-4</v>
      </c>
      <c r="Q44" s="140"/>
      <c r="R44" s="174"/>
      <c r="S44" s="152"/>
    </row>
    <row r="45" spans="1:21" s="142" customFormat="1" ht="12.95" customHeight="1">
      <c r="A45" s="374">
        <v>37</v>
      </c>
      <c r="B45" s="268" t="s">
        <v>147</v>
      </c>
      <c r="C45" s="76" t="s">
        <v>148</v>
      </c>
      <c r="D45" s="74">
        <v>371035225.81</v>
      </c>
      <c r="E45" s="227">
        <f t="shared" si="9"/>
        <v>6.4838321269880539E-4</v>
      </c>
      <c r="F45" s="81">
        <v>1</v>
      </c>
      <c r="G45" s="81">
        <v>1</v>
      </c>
      <c r="H45" s="264">
        <v>6.4600000000000005E-2</v>
      </c>
      <c r="I45" s="74">
        <v>341836947.00999999</v>
      </c>
      <c r="J45" s="227">
        <f t="shared" si="10"/>
        <v>5.8862103999817556E-4</v>
      </c>
      <c r="K45" s="81">
        <v>1</v>
      </c>
      <c r="L45" s="81">
        <v>1</v>
      </c>
      <c r="M45" s="264">
        <v>5.8000000000000003E-2</v>
      </c>
      <c r="N45" s="89">
        <f t="shared" si="13"/>
        <v>-7.8694088239890977E-2</v>
      </c>
      <c r="O45" s="89">
        <f t="shared" si="14"/>
        <v>0</v>
      </c>
      <c r="P45" s="271">
        <f t="shared" si="8"/>
        <v>-6.6000000000000017E-3</v>
      </c>
      <c r="Q45" s="140"/>
      <c r="R45" s="174"/>
      <c r="S45" s="152"/>
    </row>
    <row r="46" spans="1:21" s="142" customFormat="1" ht="12.95" customHeight="1">
      <c r="A46" s="374">
        <v>38</v>
      </c>
      <c r="B46" s="268" t="s">
        <v>149</v>
      </c>
      <c r="C46" s="76" t="s">
        <v>151</v>
      </c>
      <c r="D46" s="74">
        <v>266817713.38</v>
      </c>
      <c r="E46" s="227">
        <f t="shared" si="9"/>
        <v>4.6626334690621384E-4</v>
      </c>
      <c r="F46" s="81">
        <v>100</v>
      </c>
      <c r="G46" s="81">
        <v>100</v>
      </c>
      <c r="H46" s="264">
        <v>2.0000000000000001E-4</v>
      </c>
      <c r="I46" s="74">
        <v>265559995.75</v>
      </c>
      <c r="J46" s="227">
        <f t="shared" si="10"/>
        <v>4.5727707975259712E-4</v>
      </c>
      <c r="K46" s="81">
        <v>100</v>
      </c>
      <c r="L46" s="81">
        <v>100</v>
      </c>
      <c r="M46" s="264">
        <v>7.9200000000000007E-2</v>
      </c>
      <c r="N46" s="89">
        <f t="shared" si="13"/>
        <v>-4.7137711138718974E-3</v>
      </c>
      <c r="O46" s="89">
        <f t="shared" si="14"/>
        <v>0</v>
      </c>
      <c r="P46" s="271">
        <f t="shared" si="8"/>
        <v>7.9000000000000001E-2</v>
      </c>
      <c r="Q46" s="140"/>
      <c r="R46" s="185"/>
      <c r="S46" s="152"/>
    </row>
    <row r="47" spans="1:21" s="142" customFormat="1" ht="12.95" customHeight="1">
      <c r="A47" s="374">
        <v>39</v>
      </c>
      <c r="B47" s="268" t="s">
        <v>163</v>
      </c>
      <c r="C47" s="76" t="s">
        <v>164</v>
      </c>
      <c r="D47" s="74">
        <v>111176809.52054796</v>
      </c>
      <c r="E47" s="227">
        <f t="shared" si="9"/>
        <v>1.9428122162031442E-4</v>
      </c>
      <c r="F47" s="81">
        <v>1</v>
      </c>
      <c r="G47" s="81">
        <v>1</v>
      </c>
      <c r="H47" s="264">
        <v>5.3511406999999997E-2</v>
      </c>
      <c r="I47" s="74">
        <v>109392234.67</v>
      </c>
      <c r="J47" s="227">
        <f t="shared" si="10"/>
        <v>1.8836632933448303E-4</v>
      </c>
      <c r="K47" s="81">
        <v>1</v>
      </c>
      <c r="L47" s="81">
        <v>1</v>
      </c>
      <c r="M47" s="264">
        <v>5.3484749730000003E-2</v>
      </c>
      <c r="N47" s="89">
        <f t="shared" si="13"/>
        <v>-1.6051682524835589E-2</v>
      </c>
      <c r="O47" s="89">
        <f t="shared" si="14"/>
        <v>0</v>
      </c>
      <c r="P47" s="271">
        <f t="shared" si="8"/>
        <v>-2.665726999999396E-5</v>
      </c>
      <c r="Q47" s="140"/>
      <c r="R47" s="185"/>
      <c r="S47" s="152"/>
    </row>
    <row r="48" spans="1:21" s="142" customFormat="1" ht="12.95" customHeight="1">
      <c r="A48" s="374">
        <v>40</v>
      </c>
      <c r="B48" s="268" t="s">
        <v>117</v>
      </c>
      <c r="C48" s="76" t="s">
        <v>173</v>
      </c>
      <c r="D48" s="74">
        <v>1328021727.0599999</v>
      </c>
      <c r="E48" s="227">
        <f>(D48/$D$53)</f>
        <v>2.3207149457176194E-3</v>
      </c>
      <c r="F48" s="81">
        <v>1</v>
      </c>
      <c r="G48" s="81">
        <v>1</v>
      </c>
      <c r="H48" s="264">
        <v>7.5499999999999998E-2</v>
      </c>
      <c r="I48" s="74">
        <v>1329880035.71</v>
      </c>
      <c r="J48" s="227">
        <f t="shared" si="10"/>
        <v>2.2899671218674072E-3</v>
      </c>
      <c r="K48" s="81">
        <v>1</v>
      </c>
      <c r="L48" s="81">
        <v>1</v>
      </c>
      <c r="M48" s="264">
        <v>7.3599999999999999E-2</v>
      </c>
      <c r="N48" s="89">
        <f t="shared" si="13"/>
        <v>1.3993059090336231E-3</v>
      </c>
      <c r="O48" s="89">
        <f t="shared" si="14"/>
        <v>0</v>
      </c>
      <c r="P48" s="271">
        <f t="shared" si="8"/>
        <v>-1.8999999999999989E-3</v>
      </c>
      <c r="Q48" s="140"/>
      <c r="R48" s="174"/>
      <c r="S48" s="152"/>
    </row>
    <row r="49" spans="1:21" s="142" customFormat="1" ht="12.95" customHeight="1">
      <c r="A49" s="374">
        <v>41</v>
      </c>
      <c r="B49" s="268" t="s">
        <v>175</v>
      </c>
      <c r="C49" s="76" t="s">
        <v>178</v>
      </c>
      <c r="D49" s="74">
        <v>157510148.28999999</v>
      </c>
      <c r="E49" s="227">
        <f>(D49/$D$53)</f>
        <v>2.7524862567424442E-4</v>
      </c>
      <c r="F49" s="81">
        <v>1</v>
      </c>
      <c r="G49" s="81">
        <v>1</v>
      </c>
      <c r="H49" s="264">
        <v>4.365E-3</v>
      </c>
      <c r="I49" s="74">
        <v>157510148.28</v>
      </c>
      <c r="J49" s="227">
        <f t="shared" si="10"/>
        <v>2.7122225406526411E-4</v>
      </c>
      <c r="K49" s="81">
        <v>1</v>
      </c>
      <c r="L49" s="81">
        <v>1</v>
      </c>
      <c r="M49" s="264">
        <v>4.365E-3</v>
      </c>
      <c r="N49" s="89">
        <f t="shared" si="13"/>
        <v>-6.3487912187380722E-11</v>
      </c>
      <c r="O49" s="89">
        <f t="shared" si="14"/>
        <v>0</v>
      </c>
      <c r="P49" s="271">
        <f t="shared" si="8"/>
        <v>0</v>
      </c>
      <c r="Q49" s="140"/>
      <c r="R49" s="174"/>
      <c r="S49" s="152"/>
    </row>
    <row r="50" spans="1:21" s="142" customFormat="1" ht="12.95" customHeight="1">
      <c r="A50" s="374">
        <v>42</v>
      </c>
      <c r="B50" s="268" t="s">
        <v>188</v>
      </c>
      <c r="C50" s="76" t="s">
        <v>189</v>
      </c>
      <c r="D50" s="74">
        <v>744407790.34000003</v>
      </c>
      <c r="E50" s="227">
        <f>(D50/$D$53)</f>
        <v>1.3008509194914815E-3</v>
      </c>
      <c r="F50" s="81">
        <v>1</v>
      </c>
      <c r="G50" s="81">
        <v>1</v>
      </c>
      <c r="H50" s="264">
        <v>8.7599999999999997E-2</v>
      </c>
      <c r="I50" s="74">
        <v>758756011.92999995</v>
      </c>
      <c r="J50" s="227">
        <f t="shared" si="10"/>
        <v>1.3065286147492987E-3</v>
      </c>
      <c r="K50" s="81">
        <v>1</v>
      </c>
      <c r="L50" s="81">
        <v>1</v>
      </c>
      <c r="M50" s="264">
        <v>8.5000000000000006E-2</v>
      </c>
      <c r="N50" s="89">
        <f t="shared" si="13"/>
        <v>1.9274679518663448E-2</v>
      </c>
      <c r="O50" s="89">
        <f t="shared" si="14"/>
        <v>0</v>
      </c>
      <c r="P50" s="271">
        <f t="shared" si="8"/>
        <v>-2.5999999999999912E-3</v>
      </c>
      <c r="Q50" s="140"/>
      <c r="R50" s="114"/>
      <c r="S50" s="152"/>
    </row>
    <row r="51" spans="1:21" s="142" customFormat="1" ht="12.95" customHeight="1">
      <c r="A51" s="374">
        <v>43</v>
      </c>
      <c r="B51" s="268" t="s">
        <v>198</v>
      </c>
      <c r="C51" s="76" t="s">
        <v>199</v>
      </c>
      <c r="D51" s="74">
        <v>7032366.04</v>
      </c>
      <c r="E51" s="227">
        <f>(D51/$D$53)</f>
        <v>1.2289043650599616E-5</v>
      </c>
      <c r="F51" s="81">
        <v>100</v>
      </c>
      <c r="G51" s="81">
        <v>100</v>
      </c>
      <c r="H51" s="264">
        <v>1.6799999999999999E-2</v>
      </c>
      <c r="I51" s="74">
        <v>6893155.6399999997</v>
      </c>
      <c r="J51" s="227">
        <f t="shared" si="10"/>
        <v>1.1869566695982086E-5</v>
      </c>
      <c r="K51" s="81">
        <v>100</v>
      </c>
      <c r="L51" s="81">
        <v>100</v>
      </c>
      <c r="M51" s="264">
        <v>-4.0000000000000001E-3</v>
      </c>
      <c r="N51" s="89">
        <f t="shared" si="13"/>
        <v>-1.9795670363029108E-2</v>
      </c>
      <c r="O51" s="89">
        <f t="shared" si="14"/>
        <v>0</v>
      </c>
      <c r="P51" s="271">
        <f t="shared" si="8"/>
        <v>-2.0799999999999999E-2</v>
      </c>
      <c r="Q51" s="140"/>
      <c r="S51" s="152"/>
    </row>
    <row r="52" spans="1:21" s="142" customFormat="1" ht="12.95" customHeight="1">
      <c r="A52" s="374">
        <v>44</v>
      </c>
      <c r="B52" s="268" t="s">
        <v>192</v>
      </c>
      <c r="C52" s="76" t="s">
        <v>208</v>
      </c>
      <c r="D52" s="74">
        <v>829010496.73193228</v>
      </c>
      <c r="E52" s="227">
        <f>(D52/$D$53)</f>
        <v>1.4486939563720417E-3</v>
      </c>
      <c r="F52" s="81">
        <v>100</v>
      </c>
      <c r="G52" s="81">
        <v>100</v>
      </c>
      <c r="H52" s="264">
        <v>9.01E-2</v>
      </c>
      <c r="I52" s="74">
        <v>819768669.38999999</v>
      </c>
      <c r="J52" s="227">
        <f t="shared" si="10"/>
        <v>1.4115884516138816E-3</v>
      </c>
      <c r="K52" s="81">
        <v>100</v>
      </c>
      <c r="L52" s="81">
        <v>100</v>
      </c>
      <c r="M52" s="264">
        <v>8.3799999999999999E-2</v>
      </c>
      <c r="N52" s="89">
        <f>((I52-D52)/D52)</f>
        <v>-1.1148022103899514E-2</v>
      </c>
      <c r="O52" s="89">
        <f>((L52-G52)/G52)</f>
        <v>0</v>
      </c>
      <c r="P52" s="271">
        <f t="shared" si="8"/>
        <v>-6.3E-3</v>
      </c>
      <c r="Q52" s="140"/>
      <c r="R52" s="193"/>
      <c r="S52" s="152"/>
    </row>
    <row r="53" spans="1:21" s="142" customFormat="1" ht="12.95" customHeight="1">
      <c r="A53" s="252"/>
      <c r="B53" s="137"/>
      <c r="C53" s="320" t="s">
        <v>47</v>
      </c>
      <c r="D53" s="87">
        <f>SUM(D24:D52)</f>
        <v>572246811057.33325</v>
      </c>
      <c r="E53" s="340">
        <f>(D53/$D$155)</f>
        <v>0.42995619884351083</v>
      </c>
      <c r="F53" s="342"/>
      <c r="G53" s="82"/>
      <c r="H53" s="356"/>
      <c r="I53" s="87">
        <f>SUM(I24:I52)</f>
        <v>580741977913.42883</v>
      </c>
      <c r="J53" s="340">
        <f>(I53/$I$155)</f>
        <v>0.43001019926736228</v>
      </c>
      <c r="K53" s="342"/>
      <c r="L53" s="82"/>
      <c r="M53" s="360"/>
      <c r="N53" s="344">
        <f t="shared" si="11"/>
        <v>1.4845284747675864E-2</v>
      </c>
      <c r="O53" s="344"/>
      <c r="P53" s="345">
        <f t="shared" si="8"/>
        <v>0</v>
      </c>
      <c r="Q53" s="140"/>
    </row>
    <row r="54" spans="1:21" s="142" customFormat="1" ht="4.5" customHeight="1">
      <c r="A54" s="395"/>
      <c r="B54" s="396"/>
      <c r="C54" s="396"/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7"/>
      <c r="Q54" s="140"/>
    </row>
    <row r="55" spans="1:21" s="142" customFormat="1" ht="12.95" customHeight="1">
      <c r="A55" s="377" t="s">
        <v>217</v>
      </c>
      <c r="B55" s="378"/>
      <c r="C55" s="378"/>
      <c r="D55" s="378"/>
      <c r="E55" s="378"/>
      <c r="F55" s="378"/>
      <c r="G55" s="378"/>
      <c r="H55" s="378"/>
      <c r="I55" s="378"/>
      <c r="J55" s="378"/>
      <c r="K55" s="378"/>
      <c r="L55" s="378"/>
      <c r="M55" s="378"/>
      <c r="N55" s="378"/>
      <c r="O55" s="378"/>
      <c r="P55" s="379"/>
      <c r="Q55" s="140"/>
      <c r="T55" s="154"/>
      <c r="U55" s="155"/>
    </row>
    <row r="56" spans="1:21" s="142" customFormat="1" ht="12.95" customHeight="1">
      <c r="A56" s="374">
        <v>45</v>
      </c>
      <c r="B56" s="268" t="s">
        <v>6</v>
      </c>
      <c r="C56" s="76" t="s">
        <v>21</v>
      </c>
      <c r="D56" s="83">
        <v>79766641070.860001</v>
      </c>
      <c r="E56" s="227">
        <f>(D56/$D$83)</f>
        <v>0.20782597115771606</v>
      </c>
      <c r="F56" s="84">
        <v>236.42</v>
      </c>
      <c r="G56" s="84">
        <v>236.42</v>
      </c>
      <c r="H56" s="264">
        <v>3.3999999999999998E-3</v>
      </c>
      <c r="I56" s="83">
        <v>84935230159.440002</v>
      </c>
      <c r="J56" s="227">
        <f>(I56/$I$83)</f>
        <v>0.21633784376225249</v>
      </c>
      <c r="K56" s="84">
        <v>236.49</v>
      </c>
      <c r="L56" s="84">
        <v>236.49</v>
      </c>
      <c r="M56" s="264">
        <v>3.7000000000000002E-3</v>
      </c>
      <c r="N56" s="89">
        <f>((I56-D56)/D56)</f>
        <v>6.4796373762166196E-2</v>
      </c>
      <c r="O56" s="89">
        <f>((L56-G56)/G56)</f>
        <v>2.9608324168861182E-4</v>
      </c>
      <c r="P56" s="271">
        <f t="shared" ref="P56:P83" si="15">M56-H56</f>
        <v>3.0000000000000035E-4</v>
      </c>
      <c r="Q56" s="140"/>
      <c r="R56" s="174"/>
    </row>
    <row r="57" spans="1:21" s="142" customFormat="1" ht="12.95" customHeight="1">
      <c r="A57" s="374">
        <v>46</v>
      </c>
      <c r="B57" s="268" t="s">
        <v>65</v>
      </c>
      <c r="C57" s="76" t="s">
        <v>22</v>
      </c>
      <c r="D57" s="83">
        <v>1343426657.0899999</v>
      </c>
      <c r="E57" s="227">
        <f t="shared" ref="E57:E82" si="16">(D57/$D$83)</f>
        <v>3.5001968986116548E-3</v>
      </c>
      <c r="F57" s="84">
        <v>321.05919999999998</v>
      </c>
      <c r="G57" s="84">
        <v>321.05919999999998</v>
      </c>
      <c r="H57" s="264">
        <v>0.106</v>
      </c>
      <c r="I57" s="83">
        <v>1389725339.99</v>
      </c>
      <c r="J57" s="227">
        <f t="shared" ref="J57:J82" si="17">(I57/$I$83)</f>
        <v>3.5397582712240936E-3</v>
      </c>
      <c r="K57" s="84">
        <v>319.49020000000002</v>
      </c>
      <c r="L57" s="84">
        <v>319.49020000000002</v>
      </c>
      <c r="M57" s="264">
        <v>0.10100000000000001</v>
      </c>
      <c r="N57" s="139">
        <f>((I57-D57)/D57)</f>
        <v>3.4463126554513814E-2</v>
      </c>
      <c r="O57" s="139">
        <f>((L57-G57)/G57)</f>
        <v>-4.8869491981539852E-3</v>
      </c>
      <c r="P57" s="271">
        <f t="shared" si="15"/>
        <v>-4.9999999999999906E-3</v>
      </c>
      <c r="Q57" s="140"/>
      <c r="R57" s="174"/>
      <c r="S57" s="156"/>
    </row>
    <row r="58" spans="1:21" s="142" customFormat="1" ht="12.95" customHeight="1">
      <c r="A58" s="374">
        <v>47</v>
      </c>
      <c r="B58" s="268" t="s">
        <v>205</v>
      </c>
      <c r="C58" s="76" t="s">
        <v>215</v>
      </c>
      <c r="D58" s="83">
        <v>42478210118.150002</v>
      </c>
      <c r="E58" s="227">
        <f t="shared" si="16"/>
        <v>0.11067377480523093</v>
      </c>
      <c r="F58" s="83">
        <v>1409.85</v>
      </c>
      <c r="G58" s="83">
        <v>1409.85</v>
      </c>
      <c r="H58" s="264">
        <v>0.11070000000000001</v>
      </c>
      <c r="I58" s="83">
        <v>43905838991.940002</v>
      </c>
      <c r="J58" s="227">
        <f t="shared" si="17"/>
        <v>0.11183221047683514</v>
      </c>
      <c r="K58" s="83">
        <v>1412.64</v>
      </c>
      <c r="L58" s="83">
        <v>1412.64</v>
      </c>
      <c r="M58" s="264">
        <v>0.1091</v>
      </c>
      <c r="N58" s="89">
        <f>((I58-D58)/D58)</f>
        <v>3.3608498800188534E-2</v>
      </c>
      <c r="O58" s="89">
        <f>((L58-G58)/G58)</f>
        <v>1.9789339291415337E-3</v>
      </c>
      <c r="P58" s="271">
        <f t="shared" si="15"/>
        <v>-1.6000000000000042E-3</v>
      </c>
      <c r="Q58" s="140"/>
      <c r="R58" s="174"/>
      <c r="S58" s="157"/>
      <c r="T58" s="150"/>
    </row>
    <row r="59" spans="1:21" s="158" customFormat="1" ht="12.95" customHeight="1">
      <c r="A59" s="374">
        <v>48</v>
      </c>
      <c r="B59" s="268" t="s">
        <v>188</v>
      </c>
      <c r="C59" s="76" t="s">
        <v>190</v>
      </c>
      <c r="D59" s="83">
        <v>618010703.36000001</v>
      </c>
      <c r="E59" s="227">
        <f t="shared" si="16"/>
        <v>1.6101803070478773E-3</v>
      </c>
      <c r="F59" s="83">
        <v>1.0104</v>
      </c>
      <c r="G59" s="83">
        <v>1.0104</v>
      </c>
      <c r="H59" s="264">
        <v>7.798812016580535E-2</v>
      </c>
      <c r="I59" s="83">
        <v>619149088.38999999</v>
      </c>
      <c r="J59" s="227">
        <f t="shared" si="17"/>
        <v>1.5770296789473022E-3</v>
      </c>
      <c r="K59" s="83">
        <v>1.0122</v>
      </c>
      <c r="L59" s="83">
        <v>1.0122</v>
      </c>
      <c r="M59" s="264">
        <v>8.0587724171332184E-2</v>
      </c>
      <c r="N59" s="89">
        <f>(I59/D59)/D59</f>
        <v>1.6210755082796908E-9</v>
      </c>
      <c r="O59" s="89">
        <f>(L59-G59)/G59</f>
        <v>1.7814726840855344E-3</v>
      </c>
      <c r="P59" s="271">
        <f t="shared" si="15"/>
        <v>2.5996040055268343E-3</v>
      </c>
      <c r="Q59" s="140"/>
      <c r="R59" s="185"/>
      <c r="S59" s="194"/>
    </row>
    <row r="60" spans="1:21" s="142" customFormat="1" ht="12.95" customHeight="1">
      <c r="A60" s="374">
        <v>49</v>
      </c>
      <c r="B60" s="268" t="s">
        <v>10</v>
      </c>
      <c r="C60" s="76" t="s">
        <v>23</v>
      </c>
      <c r="D60" s="83">
        <v>2907865541.25</v>
      </c>
      <c r="E60" s="227">
        <f t="shared" si="16"/>
        <v>7.5762244967728749E-3</v>
      </c>
      <c r="F60" s="83">
        <v>3490.65</v>
      </c>
      <c r="G60" s="83">
        <v>3490.65</v>
      </c>
      <c r="H60" s="264">
        <v>6.7000000000000004E-2</v>
      </c>
      <c r="I60" s="83">
        <v>2894956663.3699999</v>
      </c>
      <c r="J60" s="227">
        <f t="shared" si="17"/>
        <v>7.3737209066598716E-3</v>
      </c>
      <c r="K60" s="83">
        <v>3493.8312326270375</v>
      </c>
      <c r="L60" s="83">
        <v>3493.8312326270375</v>
      </c>
      <c r="M60" s="264">
        <v>6.7000000000000004E-2</v>
      </c>
      <c r="N60" s="89">
        <f t="shared" ref="N60:N68" si="18">((I60-D60)/D60)</f>
        <v>-4.4392966926699758E-3</v>
      </c>
      <c r="O60" s="89">
        <f t="shared" ref="O60:O75" si="19">((L60-G60)/G60)</f>
        <v>9.1135823615584165E-4</v>
      </c>
      <c r="P60" s="271">
        <f t="shared" si="15"/>
        <v>0</v>
      </c>
      <c r="Q60" s="140"/>
      <c r="R60" s="174"/>
      <c r="S60" s="161"/>
      <c r="T60" s="161"/>
    </row>
    <row r="61" spans="1:21" s="142" customFormat="1" ht="12.95" customHeight="1">
      <c r="A61" s="374">
        <v>50</v>
      </c>
      <c r="B61" s="268" t="s">
        <v>46</v>
      </c>
      <c r="C61" s="76" t="s">
        <v>171</v>
      </c>
      <c r="D61" s="83">
        <v>111466883112.03999</v>
      </c>
      <c r="E61" s="227">
        <f t="shared" si="16"/>
        <v>0.29041856249286302</v>
      </c>
      <c r="F61" s="83">
        <v>1.97</v>
      </c>
      <c r="G61" s="83">
        <v>1.97</v>
      </c>
      <c r="H61" s="264">
        <v>6.7000000000000002E-3</v>
      </c>
      <c r="I61" s="83">
        <v>112900176278.34</v>
      </c>
      <c r="J61" s="227">
        <f t="shared" si="17"/>
        <v>0.28756713380989934</v>
      </c>
      <c r="K61" s="83">
        <v>1.9729000000000001</v>
      </c>
      <c r="L61" s="83">
        <v>1.9729000000000001</v>
      </c>
      <c r="M61" s="264">
        <v>8.2000000000000007E-3</v>
      </c>
      <c r="N61" s="139">
        <f t="shared" si="18"/>
        <v>1.2858466355960994E-2</v>
      </c>
      <c r="O61" s="139">
        <f t="shared" si="19"/>
        <v>1.4720812182741751E-3</v>
      </c>
      <c r="P61" s="271">
        <f t="shared" si="15"/>
        <v>1.5000000000000005E-3</v>
      </c>
      <c r="Q61" s="140"/>
      <c r="R61" s="174"/>
      <c r="S61" s="161"/>
      <c r="T61" s="161"/>
    </row>
    <row r="62" spans="1:21" s="142" customFormat="1" ht="12.95" customHeight="1">
      <c r="A62" s="374">
        <v>51</v>
      </c>
      <c r="B62" s="268" t="s">
        <v>53</v>
      </c>
      <c r="C62" s="76" t="s">
        <v>55</v>
      </c>
      <c r="D62" s="83">
        <v>10378006164.75</v>
      </c>
      <c r="E62" s="227">
        <f t="shared" si="16"/>
        <v>2.7039112853629393E-2</v>
      </c>
      <c r="F62" s="84">
        <v>1</v>
      </c>
      <c r="G62" s="84">
        <v>1</v>
      </c>
      <c r="H62" s="264">
        <v>4.4999999999999998E-2</v>
      </c>
      <c r="I62" s="83">
        <v>10373465596.27</v>
      </c>
      <c r="J62" s="227">
        <f t="shared" si="17"/>
        <v>2.6422171049942524E-2</v>
      </c>
      <c r="K62" s="84">
        <v>1</v>
      </c>
      <c r="L62" s="84">
        <v>1</v>
      </c>
      <c r="M62" s="264">
        <v>4.4999999999999998E-2</v>
      </c>
      <c r="N62" s="89">
        <f t="shared" si="18"/>
        <v>-4.3751838338871538E-4</v>
      </c>
      <c r="O62" s="89">
        <f t="shared" si="19"/>
        <v>0</v>
      </c>
      <c r="P62" s="271">
        <f t="shared" si="15"/>
        <v>0</v>
      </c>
      <c r="Q62" s="140"/>
      <c r="R62" s="174"/>
      <c r="S62" s="196"/>
      <c r="T62" s="161"/>
    </row>
    <row r="63" spans="1:21" s="142" customFormat="1" ht="12" customHeight="1">
      <c r="A63" s="374">
        <v>52</v>
      </c>
      <c r="B63" s="268" t="s">
        <v>16</v>
      </c>
      <c r="C63" s="76" t="s">
        <v>24</v>
      </c>
      <c r="D63" s="83">
        <v>4112254550.6799998</v>
      </c>
      <c r="E63" s="227">
        <f t="shared" si="16"/>
        <v>1.0714169283919103E-2</v>
      </c>
      <c r="F63" s="84">
        <v>22.215199999999999</v>
      </c>
      <c r="G63" s="84">
        <v>22.215199999999999</v>
      </c>
      <c r="H63" s="264">
        <v>1.06E-2</v>
      </c>
      <c r="I63" s="83">
        <v>4093571979.9400001</v>
      </c>
      <c r="J63" s="227">
        <f t="shared" si="17"/>
        <v>1.0426704369474958E-2</v>
      </c>
      <c r="K63" s="84">
        <v>22.236699999999999</v>
      </c>
      <c r="L63" s="84">
        <v>22.236699999999999</v>
      </c>
      <c r="M63" s="264">
        <v>1.14E-2</v>
      </c>
      <c r="N63" s="89">
        <f t="shared" si="18"/>
        <v>-4.5431454959203423E-3</v>
      </c>
      <c r="O63" s="89">
        <f t="shared" si="19"/>
        <v>9.6780582664120207E-4</v>
      </c>
      <c r="P63" s="271">
        <f t="shared" si="15"/>
        <v>8.0000000000000036E-4</v>
      </c>
      <c r="Q63" s="140"/>
      <c r="R63" s="178"/>
      <c r="S63" s="216"/>
      <c r="T63" s="197"/>
    </row>
    <row r="64" spans="1:21" s="142" customFormat="1" ht="12.95" customHeight="1">
      <c r="A64" s="374">
        <v>53</v>
      </c>
      <c r="B64" s="268" t="s">
        <v>113</v>
      </c>
      <c r="C64" s="76" t="s">
        <v>116</v>
      </c>
      <c r="D64" s="83">
        <v>473742110.85000002</v>
      </c>
      <c r="E64" s="227">
        <f t="shared" si="16"/>
        <v>1.2342993630413141E-3</v>
      </c>
      <c r="F64" s="84">
        <v>2.0720000000000001</v>
      </c>
      <c r="G64" s="84">
        <v>2.0720000000000001</v>
      </c>
      <c r="H64" s="264">
        <v>0.28339999999999999</v>
      </c>
      <c r="I64" s="83">
        <v>473934205.69999999</v>
      </c>
      <c r="J64" s="227">
        <f t="shared" si="17"/>
        <v>1.2071540155227129E-3</v>
      </c>
      <c r="K64" s="84">
        <v>2.0729000000000002</v>
      </c>
      <c r="L64" s="84">
        <v>2.0729000000000002</v>
      </c>
      <c r="M64" s="264">
        <v>6.8000000000000005E-2</v>
      </c>
      <c r="N64" s="139">
        <f t="shared" si="18"/>
        <v>4.0548400828312013E-4</v>
      </c>
      <c r="O64" s="139">
        <f t="shared" si="19"/>
        <v>4.343629343629937E-4</v>
      </c>
      <c r="P64" s="271">
        <f t="shared" si="15"/>
        <v>-0.21539999999999998</v>
      </c>
      <c r="Q64" s="140"/>
      <c r="R64" s="185"/>
      <c r="S64" s="218"/>
      <c r="T64" s="198"/>
      <c r="U64" s="216"/>
    </row>
    <row r="65" spans="1:21" s="142" customFormat="1" ht="12.95" customHeight="1">
      <c r="A65" s="374">
        <v>54</v>
      </c>
      <c r="B65" s="268" t="s">
        <v>6</v>
      </c>
      <c r="C65" s="76" t="s">
        <v>71</v>
      </c>
      <c r="D65" s="83">
        <v>23948939309.889999</v>
      </c>
      <c r="E65" s="227">
        <f t="shared" si="16"/>
        <v>6.2397156298127539E-2</v>
      </c>
      <c r="F65" s="84">
        <v>314.76</v>
      </c>
      <c r="G65" s="84">
        <v>314.76</v>
      </c>
      <c r="H65" s="264">
        <v>5.0000000000000001E-3</v>
      </c>
      <c r="I65" s="83">
        <v>23830676838.669998</v>
      </c>
      <c r="J65" s="227">
        <f t="shared" si="17"/>
        <v>6.0698925910898018E-2</v>
      </c>
      <c r="K65" s="84">
        <v>315.12</v>
      </c>
      <c r="L65" s="84">
        <v>315.12</v>
      </c>
      <c r="M65" s="264">
        <v>6.1999999999999998E-3</v>
      </c>
      <c r="N65" s="89">
        <f t="shared" si="18"/>
        <v>-4.9381089362551985E-3</v>
      </c>
      <c r="O65" s="89">
        <f t="shared" si="19"/>
        <v>1.1437285550896354E-3</v>
      </c>
      <c r="P65" s="271">
        <f t="shared" si="15"/>
        <v>1.1999999999999997E-3</v>
      </c>
      <c r="Q65" s="140"/>
      <c r="R65" s="174"/>
      <c r="S65" s="161"/>
      <c r="T65" s="198"/>
      <c r="U65" s="216"/>
    </row>
    <row r="66" spans="1:21" s="142" customFormat="1" ht="12.95" customHeight="1">
      <c r="A66" s="374">
        <v>55</v>
      </c>
      <c r="B66" s="268" t="s">
        <v>25</v>
      </c>
      <c r="C66" s="76" t="s">
        <v>40</v>
      </c>
      <c r="D66" s="83">
        <v>6416224902.71</v>
      </c>
      <c r="E66" s="227">
        <f t="shared" si="16"/>
        <v>1.6716990381824677E-2</v>
      </c>
      <c r="F66" s="84">
        <v>1.01</v>
      </c>
      <c r="G66" s="84">
        <v>1.01</v>
      </c>
      <c r="H66" s="264">
        <v>9.5299999999999996E-2</v>
      </c>
      <c r="I66" s="83">
        <v>6366027342.3699999</v>
      </c>
      <c r="J66" s="227">
        <f t="shared" si="17"/>
        <v>1.6214857203478129E-2</v>
      </c>
      <c r="K66" s="84">
        <v>1.01</v>
      </c>
      <c r="L66" s="84">
        <v>1.01</v>
      </c>
      <c r="M66" s="264">
        <v>9.5100000000000004E-2</v>
      </c>
      <c r="N66" s="89">
        <f t="shared" si="18"/>
        <v>-7.8235350383055267E-3</v>
      </c>
      <c r="O66" s="89">
        <f t="shared" si="19"/>
        <v>0</v>
      </c>
      <c r="P66" s="271">
        <f t="shared" si="15"/>
        <v>-1.9999999999999185E-4</v>
      </c>
      <c r="Q66" s="140"/>
      <c r="R66" s="174"/>
      <c r="S66" s="199"/>
      <c r="T66" s="195"/>
    </row>
    <row r="67" spans="1:21" s="142" customFormat="1" ht="12.95" customHeight="1">
      <c r="A67" s="374">
        <v>56</v>
      </c>
      <c r="B67" s="268" t="s">
        <v>146</v>
      </c>
      <c r="C67" s="76" t="s">
        <v>123</v>
      </c>
      <c r="D67" s="83">
        <v>6131793298.3599997</v>
      </c>
      <c r="E67" s="227">
        <f t="shared" si="16"/>
        <v>1.5975925274802381E-2</v>
      </c>
      <c r="F67" s="84">
        <v>3.99</v>
      </c>
      <c r="G67" s="84">
        <v>3.99</v>
      </c>
      <c r="H67" s="264">
        <v>-2.63E-2</v>
      </c>
      <c r="I67" s="83">
        <v>6055365960.3900003</v>
      </c>
      <c r="J67" s="227">
        <f t="shared" si="17"/>
        <v>1.5423574088196139E-2</v>
      </c>
      <c r="K67" s="84">
        <v>4</v>
      </c>
      <c r="L67" s="84">
        <v>4</v>
      </c>
      <c r="M67" s="264">
        <v>-1.5800000000000002E-2</v>
      </c>
      <c r="N67" s="89">
        <f t="shared" si="18"/>
        <v>-1.2464108663030186E-2</v>
      </c>
      <c r="O67" s="89">
        <f t="shared" si="19"/>
        <v>2.5062656641603475E-3</v>
      </c>
      <c r="P67" s="271">
        <f t="shared" si="15"/>
        <v>1.0499999999999999E-2</v>
      </c>
      <c r="Q67" s="140"/>
      <c r="R67" s="114"/>
      <c r="S67" s="198"/>
      <c r="T67" s="218"/>
    </row>
    <row r="68" spans="1:21" s="142" customFormat="1" ht="12" customHeight="1">
      <c r="A68" s="374">
        <v>57</v>
      </c>
      <c r="B68" s="268" t="s">
        <v>6</v>
      </c>
      <c r="C68" s="76" t="s">
        <v>76</v>
      </c>
      <c r="D68" s="83">
        <v>52760928128.75</v>
      </c>
      <c r="E68" s="227">
        <f t="shared" si="16"/>
        <v>0.13746462155525871</v>
      </c>
      <c r="F68" s="83">
        <v>4288.8</v>
      </c>
      <c r="G68" s="83">
        <v>4288.8</v>
      </c>
      <c r="H68" s="264">
        <v>7.9000000000000008E-3</v>
      </c>
      <c r="I68" s="83">
        <v>53239393555.889999</v>
      </c>
      <c r="J68" s="227">
        <f t="shared" si="17"/>
        <v>0.13560563247394797</v>
      </c>
      <c r="K68" s="83">
        <v>4295.8900000000003</v>
      </c>
      <c r="L68" s="83">
        <v>4295.8900000000003</v>
      </c>
      <c r="M68" s="264">
        <v>9.4999999999999998E-3</v>
      </c>
      <c r="N68" s="89">
        <f t="shared" si="18"/>
        <v>9.0685559202526318E-3</v>
      </c>
      <c r="O68" s="89">
        <f t="shared" si="19"/>
        <v>1.6531430703227348E-3</v>
      </c>
      <c r="P68" s="271">
        <f t="shared" si="15"/>
        <v>1.599999999999999E-3</v>
      </c>
      <c r="Q68" s="140"/>
      <c r="S68" s="198"/>
      <c r="T68" s="218"/>
    </row>
    <row r="69" spans="1:21" s="142" customFormat="1" ht="12.95" customHeight="1">
      <c r="A69" s="374">
        <v>58</v>
      </c>
      <c r="B69" s="268" t="s">
        <v>6</v>
      </c>
      <c r="C69" s="76" t="s">
        <v>77</v>
      </c>
      <c r="D69" s="83">
        <v>245974601.61000001</v>
      </c>
      <c r="E69" s="227">
        <f t="shared" si="16"/>
        <v>6.408682849553441E-4</v>
      </c>
      <c r="F69" s="83">
        <v>3875.5</v>
      </c>
      <c r="G69" s="83">
        <v>3897.55</v>
      </c>
      <c r="H69" s="264">
        <v>1.5100000000000001E-2</v>
      </c>
      <c r="I69" s="83">
        <v>246950688.05000001</v>
      </c>
      <c r="J69" s="227">
        <f t="shared" si="17"/>
        <v>6.2900611757986554E-4</v>
      </c>
      <c r="K69" s="83">
        <v>3890.86</v>
      </c>
      <c r="L69" s="83">
        <v>3913.04</v>
      </c>
      <c r="M69" s="264">
        <v>1.9099999999999999E-2</v>
      </c>
      <c r="N69" s="89">
        <f t="shared" ref="N69:N75" si="20">((I69-D69)/D69)</f>
        <v>3.9682407598635389E-3</v>
      </c>
      <c r="O69" s="89">
        <f t="shared" si="19"/>
        <v>3.9742915421225591E-3</v>
      </c>
      <c r="P69" s="271">
        <f t="shared" si="15"/>
        <v>3.9999999999999983E-3</v>
      </c>
      <c r="Q69" s="140"/>
      <c r="S69" s="401"/>
      <c r="T69" s="401"/>
    </row>
    <row r="70" spans="1:21" s="158" customFormat="1" ht="12.95" customHeight="1">
      <c r="A70" s="374">
        <v>59</v>
      </c>
      <c r="B70" s="268" t="s">
        <v>99</v>
      </c>
      <c r="C70" s="76" t="s">
        <v>100</v>
      </c>
      <c r="D70" s="83">
        <v>53978532.07</v>
      </c>
      <c r="E70" s="227">
        <f t="shared" si="16"/>
        <v>1.4063699685122925E-4</v>
      </c>
      <c r="F70" s="83">
        <v>11.535399999999999</v>
      </c>
      <c r="G70" s="83">
        <v>11.5542</v>
      </c>
      <c r="H70" s="264">
        <v>3.1399999999999997E-2</v>
      </c>
      <c r="I70" s="83">
        <v>54108208.030000001</v>
      </c>
      <c r="J70" s="227">
        <f t="shared" si="17"/>
        <v>1.3781858285514504E-4</v>
      </c>
      <c r="K70" s="83">
        <v>11.5587</v>
      </c>
      <c r="L70" s="83">
        <v>11.574400000000001</v>
      </c>
      <c r="M70" s="264">
        <v>3.3700000000000001E-2</v>
      </c>
      <c r="N70" s="89">
        <f t="shared" si="20"/>
        <v>2.4023617358070347E-3</v>
      </c>
      <c r="O70" s="89">
        <f t="shared" si="19"/>
        <v>1.7482820100050965E-3</v>
      </c>
      <c r="P70" s="271">
        <f t="shared" si="15"/>
        <v>2.3000000000000034E-3</v>
      </c>
      <c r="Q70" s="140"/>
      <c r="R70" s="200"/>
      <c r="S70" s="201"/>
      <c r="T70" s="388"/>
      <c r="U70" s="159"/>
    </row>
    <row r="71" spans="1:21" s="142" customFormat="1" ht="12.95" customHeight="1">
      <c r="A71" s="374">
        <v>60</v>
      </c>
      <c r="B71" s="268" t="s">
        <v>28</v>
      </c>
      <c r="C71" s="76" t="s">
        <v>94</v>
      </c>
      <c r="D71" s="83">
        <v>13843415732.719999</v>
      </c>
      <c r="E71" s="227">
        <f t="shared" si="16"/>
        <v>3.6067976288944675E-2</v>
      </c>
      <c r="F71" s="83">
        <v>1146.6300000000001</v>
      </c>
      <c r="G71" s="83">
        <v>1146.6300000000001</v>
      </c>
      <c r="H71" s="264">
        <v>8.6999999999999994E-3</v>
      </c>
      <c r="I71" s="83">
        <v>13919859168.17</v>
      </c>
      <c r="J71" s="227">
        <f t="shared" si="17"/>
        <v>3.5455161683357404E-2</v>
      </c>
      <c r="K71" s="83">
        <v>1148.3399999999999</v>
      </c>
      <c r="L71" s="83">
        <v>1148.3399999999999</v>
      </c>
      <c r="M71" s="264">
        <v>1.0200000000000001E-2</v>
      </c>
      <c r="N71" s="89">
        <f t="shared" si="20"/>
        <v>5.5220067739005126E-3</v>
      </c>
      <c r="O71" s="89">
        <f t="shared" si="19"/>
        <v>1.4913267575414988E-3</v>
      </c>
      <c r="P71" s="271">
        <f t="shared" si="15"/>
        <v>1.5000000000000013E-3</v>
      </c>
      <c r="Q71" s="140"/>
      <c r="S71" s="202"/>
      <c r="T71" s="388"/>
    </row>
    <row r="72" spans="1:21" s="142" customFormat="1" ht="12.95" customHeight="1">
      <c r="A72" s="374">
        <v>61</v>
      </c>
      <c r="B72" s="268" t="s">
        <v>195</v>
      </c>
      <c r="C72" s="76" t="s">
        <v>194</v>
      </c>
      <c r="D72" s="83">
        <v>20235694.503651284</v>
      </c>
      <c r="E72" s="227">
        <f t="shared" si="16"/>
        <v>5.2722576829282095E-5</v>
      </c>
      <c r="F72" s="83">
        <v>0.7419</v>
      </c>
      <c r="G72" s="84">
        <v>0.76190000000000002</v>
      </c>
      <c r="H72" s="264">
        <v>-2.4810000000000001E-3</v>
      </c>
      <c r="I72" s="83">
        <v>23986788.345254034</v>
      </c>
      <c r="J72" s="227">
        <f>(I72/$I$83)</f>
        <v>6.1096556277678312E-5</v>
      </c>
      <c r="K72" s="83">
        <v>0.88119999999999998</v>
      </c>
      <c r="L72" s="84">
        <v>0.9012</v>
      </c>
      <c r="M72" s="264">
        <v>-1.088E-3</v>
      </c>
      <c r="N72" s="139">
        <f>((I72-D72)/D72)</f>
        <v>0.18537015573771937</v>
      </c>
      <c r="O72" s="139">
        <f>((L72-G72)/G72)</f>
        <v>0.18283239270245435</v>
      </c>
      <c r="P72" s="271" t="e">
        <f>#REF!-H72</f>
        <v>#REF!</v>
      </c>
      <c r="Q72" s="140"/>
      <c r="R72" s="203"/>
      <c r="S72" s="160"/>
      <c r="T72" s="388"/>
    </row>
    <row r="73" spans="1:21" s="142" customFormat="1" ht="12.95" customHeight="1">
      <c r="A73" s="374">
        <v>62</v>
      </c>
      <c r="B73" s="268" t="s">
        <v>108</v>
      </c>
      <c r="C73" s="76" t="s">
        <v>111</v>
      </c>
      <c r="D73" s="83">
        <v>434351216.17000002</v>
      </c>
      <c r="E73" s="227">
        <f t="shared" si="16"/>
        <v>1.1316693559137738E-3</v>
      </c>
      <c r="F73" s="83">
        <v>1142.46</v>
      </c>
      <c r="G73" s="83">
        <v>1145.6300000000001</v>
      </c>
      <c r="H73" s="264" t="s">
        <v>264</v>
      </c>
      <c r="I73" s="83">
        <v>433613308.55000001</v>
      </c>
      <c r="J73" s="227">
        <f t="shared" si="17"/>
        <v>1.104452981668847E-3</v>
      </c>
      <c r="K73" s="83">
        <v>1144.6099999999999</v>
      </c>
      <c r="L73" s="83">
        <v>1148.3</v>
      </c>
      <c r="M73" s="264" t="s">
        <v>268</v>
      </c>
      <c r="N73" s="89">
        <f t="shared" si="20"/>
        <v>-1.6988731527142686E-3</v>
      </c>
      <c r="O73" s="89">
        <f t="shared" si="19"/>
        <v>2.3305953929277736E-3</v>
      </c>
      <c r="P73" s="271" t="e">
        <f t="shared" si="15"/>
        <v>#VALUE!</v>
      </c>
      <c r="Q73" s="140"/>
      <c r="R73" s="153"/>
      <c r="S73" s="160"/>
      <c r="T73" s="388"/>
    </row>
    <row r="74" spans="1:21" s="142" customFormat="1" ht="12.95" customHeight="1">
      <c r="A74" s="374">
        <v>63</v>
      </c>
      <c r="B74" s="268" t="s">
        <v>53</v>
      </c>
      <c r="C74" s="76" t="s">
        <v>112</v>
      </c>
      <c r="D74" s="83">
        <v>164782160.78</v>
      </c>
      <c r="E74" s="227">
        <f t="shared" si="16"/>
        <v>4.2932749999023104E-4</v>
      </c>
      <c r="F74" s="83">
        <v>142.19999999999999</v>
      </c>
      <c r="G74" s="83">
        <v>142.25</v>
      </c>
      <c r="H74" s="264">
        <v>1.1999999999999999E-3</v>
      </c>
      <c r="I74" s="83">
        <v>165030455.84999999</v>
      </c>
      <c r="J74" s="227">
        <f t="shared" si="17"/>
        <v>4.2034775094704945E-4</v>
      </c>
      <c r="K74" s="83">
        <v>142.41</v>
      </c>
      <c r="L74" s="83">
        <v>142.46</v>
      </c>
      <c r="M74" s="264">
        <v>1.5E-3</v>
      </c>
      <c r="N74" s="89">
        <f t="shared" si="20"/>
        <v>1.5068079507191958E-3</v>
      </c>
      <c r="O74" s="89">
        <f t="shared" si="19"/>
        <v>1.476274165202165E-3</v>
      </c>
      <c r="P74" s="271">
        <f t="shared" si="15"/>
        <v>3.0000000000000014E-4</v>
      </c>
      <c r="Q74" s="140"/>
      <c r="R74" s="174"/>
      <c r="S74" s="161"/>
      <c r="T74" s="388"/>
    </row>
    <row r="75" spans="1:21" s="142" customFormat="1" ht="12.95" customHeight="1">
      <c r="A75" s="374">
        <v>64</v>
      </c>
      <c r="B75" s="268" t="s">
        <v>114</v>
      </c>
      <c r="C75" s="76" t="s">
        <v>115</v>
      </c>
      <c r="D75" s="83">
        <v>646274652.54999995</v>
      </c>
      <c r="E75" s="227">
        <f t="shared" si="16"/>
        <v>1.6838198963587269E-3</v>
      </c>
      <c r="F75" s="84">
        <v>185.7936</v>
      </c>
      <c r="G75" s="84">
        <v>187.74208400000001</v>
      </c>
      <c r="H75" s="264">
        <v>4.8399999999999999E-2</v>
      </c>
      <c r="I75" s="83">
        <v>646174488.63</v>
      </c>
      <c r="J75" s="227">
        <v>1.8609815000000001</v>
      </c>
      <c r="K75" s="84">
        <v>186.09815</v>
      </c>
      <c r="L75" s="84">
        <v>188.11246700000001</v>
      </c>
      <c r="M75" s="264">
        <v>9.6799999999999997E-2</v>
      </c>
      <c r="N75" s="89">
        <f t="shared" si="20"/>
        <v>-1.5498661382547067E-4</v>
      </c>
      <c r="O75" s="89">
        <f t="shared" si="19"/>
        <v>1.9728288517347229E-3</v>
      </c>
      <c r="P75" s="271">
        <f t="shared" si="15"/>
        <v>4.8399999999999999E-2</v>
      </c>
      <c r="Q75" s="140"/>
      <c r="R75" s="174"/>
      <c r="S75" s="204"/>
      <c r="T75" s="388"/>
    </row>
    <row r="76" spans="1:21" s="142" customFormat="1" ht="12.95" customHeight="1">
      <c r="A76" s="374">
        <v>65</v>
      </c>
      <c r="B76" s="268" t="s">
        <v>118</v>
      </c>
      <c r="C76" s="76" t="s">
        <v>121</v>
      </c>
      <c r="D76" s="83">
        <v>1184694946.1700001</v>
      </c>
      <c r="E76" s="227">
        <f t="shared" si="16"/>
        <v>3.0866333896985777E-3</v>
      </c>
      <c r="F76" s="84">
        <v>1.4298</v>
      </c>
      <c r="G76" s="84">
        <v>1.4298</v>
      </c>
      <c r="H76" s="264">
        <v>3.2000000000000002E-3</v>
      </c>
      <c r="I76" s="83">
        <v>1186362451.9000001</v>
      </c>
      <c r="J76" s="227">
        <f t="shared" si="17"/>
        <v>3.0217742894527197E-3</v>
      </c>
      <c r="K76" s="84">
        <v>1.4298</v>
      </c>
      <c r="L76" s="84">
        <v>1.4298</v>
      </c>
      <c r="M76" s="264">
        <v>1.17E-2</v>
      </c>
      <c r="N76" s="89">
        <f t="shared" ref="N76:N83" si="21">((I76-D76)/D76)</f>
        <v>1.407540173435278E-3</v>
      </c>
      <c r="O76" s="89">
        <f t="shared" ref="O76:O82" si="22">((L76-G76)/G76)</f>
        <v>0</v>
      </c>
      <c r="P76" s="271">
        <f t="shared" si="15"/>
        <v>8.5000000000000006E-3</v>
      </c>
      <c r="Q76" s="140"/>
      <c r="R76" s="185"/>
      <c r="S76" s="204"/>
      <c r="T76" s="388"/>
    </row>
    <row r="77" spans="1:21" s="142" customFormat="1" ht="12.95" customHeight="1">
      <c r="A77" s="374">
        <v>66</v>
      </c>
      <c r="B77" s="268" t="s">
        <v>149</v>
      </c>
      <c r="C77" s="76" t="s">
        <v>152</v>
      </c>
      <c r="D77" s="83">
        <v>500080585.92000002</v>
      </c>
      <c r="E77" s="227">
        <f t="shared" si="16"/>
        <v>1.3029222746588839E-3</v>
      </c>
      <c r="F77" s="84">
        <v>1.1746000000000001</v>
      </c>
      <c r="G77" s="84">
        <v>1.1746000000000001</v>
      </c>
      <c r="H77" s="264">
        <v>-8.0000000000000004E-4</v>
      </c>
      <c r="I77" s="83">
        <v>503058953.64999998</v>
      </c>
      <c r="J77" s="227">
        <f t="shared" si="17"/>
        <v>1.2813374275155254E-3</v>
      </c>
      <c r="K77" s="84">
        <v>1.1811</v>
      </c>
      <c r="L77" s="84">
        <v>1.1811</v>
      </c>
      <c r="M77" s="264">
        <v>5.0000000000000001E-4</v>
      </c>
      <c r="N77" s="89">
        <f t="shared" si="21"/>
        <v>5.9557755566948195E-3</v>
      </c>
      <c r="O77" s="89">
        <f t="shared" si="22"/>
        <v>5.5337987399965522E-3</v>
      </c>
      <c r="P77" s="271">
        <f t="shared" si="15"/>
        <v>1.2999999999999999E-3</v>
      </c>
      <c r="Q77" s="140"/>
      <c r="R77" s="174"/>
      <c r="S77" s="204"/>
      <c r="T77" s="388"/>
    </row>
    <row r="78" spans="1:21" s="142" customFormat="1" ht="12.95" customHeight="1">
      <c r="A78" s="374">
        <v>67</v>
      </c>
      <c r="B78" s="268" t="s">
        <v>8</v>
      </c>
      <c r="C78" s="76" t="s">
        <v>158</v>
      </c>
      <c r="D78" s="83">
        <v>1425315206.51</v>
      </c>
      <c r="E78" s="227">
        <f t="shared" si="16"/>
        <v>3.7135513420410806E-3</v>
      </c>
      <c r="F78" s="84">
        <v>1.0166999999999999</v>
      </c>
      <c r="G78" s="84">
        <v>1.0218</v>
      </c>
      <c r="H78" s="264">
        <v>7.0000000000000001E-3</v>
      </c>
      <c r="I78" s="83">
        <v>1426488269.1400001</v>
      </c>
      <c r="J78" s="227">
        <f t="shared" si="17"/>
        <v>3.633396833311531E-3</v>
      </c>
      <c r="K78" s="84">
        <v>1.0175000000000001</v>
      </c>
      <c r="L78" s="84">
        <v>1.0226</v>
      </c>
      <c r="M78" s="264">
        <v>7.7999999999999996E-3</v>
      </c>
      <c r="N78" s="89">
        <f t="shared" si="21"/>
        <v>8.230197956509939E-4</v>
      </c>
      <c r="O78" s="89">
        <f t="shared" si="22"/>
        <v>7.8293208064191802E-4</v>
      </c>
      <c r="P78" s="271">
        <f t="shared" si="15"/>
        <v>7.999999999999995E-4</v>
      </c>
      <c r="Q78" s="140"/>
      <c r="R78" s="174"/>
      <c r="S78" s="204"/>
      <c r="T78" s="388"/>
    </row>
    <row r="79" spans="1:21" s="142" customFormat="1" ht="12.95" customHeight="1">
      <c r="A79" s="374">
        <v>68</v>
      </c>
      <c r="B79" s="268" t="s">
        <v>6</v>
      </c>
      <c r="C79" s="76" t="s">
        <v>182</v>
      </c>
      <c r="D79" s="83">
        <v>20461088349.07</v>
      </c>
      <c r="E79" s="227">
        <f t="shared" si="16"/>
        <v>5.3309823505188939E-2</v>
      </c>
      <c r="F79" s="84">
        <v>107.26</v>
      </c>
      <c r="G79" s="84">
        <v>107.26</v>
      </c>
      <c r="H79" s="264">
        <v>8.0999999999999996E-3</v>
      </c>
      <c r="I79" s="83">
        <v>20902542455.130001</v>
      </c>
      <c r="J79" s="227">
        <f t="shared" si="17"/>
        <v>5.3240698299198891E-2</v>
      </c>
      <c r="K79" s="84">
        <v>107.43</v>
      </c>
      <c r="L79" s="84">
        <v>107.43</v>
      </c>
      <c r="M79" s="264">
        <v>9.7000000000000003E-3</v>
      </c>
      <c r="N79" s="89">
        <f t="shared" si="21"/>
        <v>2.1575299345211341E-2</v>
      </c>
      <c r="O79" s="89">
        <f t="shared" si="22"/>
        <v>1.5849338057057774E-3</v>
      </c>
      <c r="P79" s="271">
        <f t="shared" si="15"/>
        <v>1.6000000000000007E-3</v>
      </c>
      <c r="Q79" s="140"/>
      <c r="R79" s="174"/>
      <c r="S79" s="204"/>
      <c r="T79" s="388"/>
    </row>
    <row r="80" spans="1:21" s="142" customFormat="1" ht="12.95" customHeight="1">
      <c r="A80" s="374">
        <v>69</v>
      </c>
      <c r="B80" s="268" t="s">
        <v>161</v>
      </c>
      <c r="C80" s="76" t="s">
        <v>187</v>
      </c>
      <c r="D80" s="83">
        <v>302931570.22000003</v>
      </c>
      <c r="E80" s="227">
        <f t="shared" si="16"/>
        <v>7.892653737215287E-4</v>
      </c>
      <c r="F80" s="83">
        <v>1076.02</v>
      </c>
      <c r="G80" s="83">
        <v>1076.02</v>
      </c>
      <c r="H80" s="264">
        <v>7.5999999999999998E-2</v>
      </c>
      <c r="I80" s="83">
        <v>303154980.67000002</v>
      </c>
      <c r="J80" s="227">
        <f t="shared" si="17"/>
        <v>7.7216362068862796E-4</v>
      </c>
      <c r="K80" s="83">
        <v>1078.1500000000001</v>
      </c>
      <c r="L80" s="83">
        <v>1078.1500000000001</v>
      </c>
      <c r="M80" s="264">
        <v>7.8200000000000006E-2</v>
      </c>
      <c r="N80" s="89">
        <f t="shared" si="21"/>
        <v>7.3749477427439872E-4</v>
      </c>
      <c r="O80" s="89">
        <f t="shared" si="22"/>
        <v>1.9795171093475112E-3</v>
      </c>
      <c r="P80" s="271">
        <f t="shared" si="15"/>
        <v>2.2000000000000075E-3</v>
      </c>
      <c r="Q80" s="140"/>
      <c r="R80" s="174"/>
      <c r="S80" s="204"/>
      <c r="T80" s="388"/>
    </row>
    <row r="81" spans="1:41" s="142" customFormat="1" ht="12.95" customHeight="1">
      <c r="A81" s="374">
        <v>70</v>
      </c>
      <c r="B81" s="268" t="s">
        <v>197</v>
      </c>
      <c r="C81" s="76" t="s">
        <v>196</v>
      </c>
      <c r="D81" s="83">
        <v>1619948616.6800001</v>
      </c>
      <c r="E81" s="227">
        <f>(D81/$D$83)</f>
        <v>4.2206540223756464E-3</v>
      </c>
      <c r="F81" s="84">
        <v>1.0539000000000001</v>
      </c>
      <c r="G81" s="84">
        <v>1.0539000000000001</v>
      </c>
      <c r="H81" s="264">
        <v>9.5699999999999993E-2</v>
      </c>
      <c r="I81" s="83">
        <v>1607103433.21</v>
      </c>
      <c r="J81" s="227">
        <f>(I81/$I$83)</f>
        <v>4.0934402696137569E-3</v>
      </c>
      <c r="K81" s="84">
        <v>1.0164</v>
      </c>
      <c r="L81" s="84">
        <v>1.0164</v>
      </c>
      <c r="M81" s="264">
        <v>9.5600000000000004E-2</v>
      </c>
      <c r="N81" s="89">
        <f>((I81-D81)/D81)</f>
        <v>-7.9293771035315683E-3</v>
      </c>
      <c r="O81" s="89">
        <f>((L81-G81)/G81)</f>
        <v>-3.5582123541133021E-2</v>
      </c>
      <c r="P81" s="271">
        <f>M81-H81</f>
        <v>-9.9999999999988987E-5</v>
      </c>
      <c r="Q81" s="140"/>
      <c r="R81" s="174"/>
      <c r="S81" s="204"/>
      <c r="T81" s="388"/>
    </row>
    <row r="82" spans="1:41" s="142" customFormat="1" ht="12.95" customHeight="1">
      <c r="A82" s="374">
        <v>71</v>
      </c>
      <c r="B82" s="375" t="s">
        <v>13</v>
      </c>
      <c r="C82" s="268" t="s">
        <v>259</v>
      </c>
      <c r="D82" s="83">
        <v>108598046</v>
      </c>
      <c r="E82" s="227">
        <f t="shared" si="16"/>
        <v>2.8294402362675526E-4</v>
      </c>
      <c r="F82" s="84">
        <v>102.1</v>
      </c>
      <c r="G82" s="84">
        <v>102.1</v>
      </c>
      <c r="H82" s="264">
        <v>0.10059999999999999</v>
      </c>
      <c r="I82" s="83">
        <v>108642998.73999999</v>
      </c>
      <c r="J82" s="227">
        <f t="shared" si="17"/>
        <v>2.7672371103434798E-4</v>
      </c>
      <c r="K82" s="84">
        <v>101</v>
      </c>
      <c r="L82" s="84">
        <v>101</v>
      </c>
      <c r="M82" s="264">
        <v>9.7000000000000003E-2</v>
      </c>
      <c r="N82" s="89">
        <f t="shared" si="21"/>
        <v>4.1393691374515739E-4</v>
      </c>
      <c r="O82" s="89">
        <f t="shared" si="22"/>
        <v>-1.0773751224289857E-2</v>
      </c>
      <c r="P82" s="271">
        <f t="shared" si="15"/>
        <v>-3.5999999999999921E-3</v>
      </c>
      <c r="Q82" s="140"/>
      <c r="R82" s="174"/>
      <c r="S82" s="204"/>
      <c r="T82" s="388"/>
    </row>
    <row r="83" spans="1:41" s="142" customFormat="1" ht="12.95" customHeight="1">
      <c r="A83" s="252"/>
      <c r="B83" s="137"/>
      <c r="C83" s="320" t="s">
        <v>47</v>
      </c>
      <c r="D83" s="87">
        <f>SUM(D56:D82)</f>
        <v>383814595579.71356</v>
      </c>
      <c r="E83" s="340">
        <f>(D83/$D$155)</f>
        <v>0.28837812878537711</v>
      </c>
      <c r="F83" s="82"/>
      <c r="G83" s="82"/>
      <c r="H83" s="356"/>
      <c r="I83" s="87">
        <f>SUM(I56:I82)</f>
        <v>392604588648.76532</v>
      </c>
      <c r="J83" s="340">
        <f>(I83/$I$155)</f>
        <v>0.29070393362076358</v>
      </c>
      <c r="K83" s="342"/>
      <c r="L83" s="82"/>
      <c r="M83" s="359"/>
      <c r="N83" s="344">
        <f t="shared" si="21"/>
        <v>2.290166442413518E-2</v>
      </c>
      <c r="O83" s="344"/>
      <c r="P83" s="345">
        <f t="shared" si="15"/>
        <v>0</v>
      </c>
      <c r="Q83" s="140"/>
      <c r="R83" s="114"/>
      <c r="S83" s="205"/>
      <c r="T83" s="217"/>
    </row>
    <row r="84" spans="1:41" s="142" customFormat="1" ht="5.25" customHeight="1">
      <c r="A84" s="395"/>
      <c r="B84" s="396"/>
      <c r="C84" s="396"/>
      <c r="D84" s="396"/>
      <c r="E84" s="396"/>
      <c r="F84" s="396"/>
      <c r="G84" s="396"/>
      <c r="H84" s="396"/>
      <c r="I84" s="396"/>
      <c r="J84" s="396"/>
      <c r="K84" s="396"/>
      <c r="L84" s="396"/>
      <c r="M84" s="396"/>
      <c r="N84" s="396"/>
      <c r="O84" s="396"/>
      <c r="P84" s="397"/>
      <c r="Q84" s="140"/>
      <c r="R84" s="114"/>
      <c r="S84" s="205"/>
      <c r="T84" s="217"/>
    </row>
    <row r="85" spans="1:41" s="142" customFormat="1" ht="12" customHeight="1">
      <c r="A85" s="377" t="s">
        <v>219</v>
      </c>
      <c r="B85" s="378"/>
      <c r="C85" s="378"/>
      <c r="D85" s="378"/>
      <c r="E85" s="378"/>
      <c r="F85" s="378"/>
      <c r="G85" s="378"/>
      <c r="H85" s="378"/>
      <c r="I85" s="378"/>
      <c r="J85" s="378"/>
      <c r="K85" s="378"/>
      <c r="L85" s="378"/>
      <c r="M85" s="378"/>
      <c r="N85" s="378"/>
      <c r="O85" s="378"/>
      <c r="P85" s="379"/>
      <c r="Q85" s="140"/>
      <c r="R85" s="114"/>
      <c r="S85" s="205"/>
      <c r="T85" s="217"/>
    </row>
    <row r="86" spans="1:41" s="142" customFormat="1" ht="12.95" customHeight="1">
      <c r="A86" s="380" t="s">
        <v>220</v>
      </c>
      <c r="B86" s="381"/>
      <c r="C86" s="381"/>
      <c r="D86" s="381"/>
      <c r="E86" s="381"/>
      <c r="F86" s="381"/>
      <c r="G86" s="381"/>
      <c r="H86" s="381"/>
      <c r="I86" s="381"/>
      <c r="J86" s="381"/>
      <c r="K86" s="381"/>
      <c r="L86" s="381"/>
      <c r="M86" s="381"/>
      <c r="N86" s="381"/>
      <c r="O86" s="381"/>
      <c r="P86" s="382"/>
      <c r="Q86" s="140"/>
      <c r="R86" s="114"/>
      <c r="S86" s="205"/>
      <c r="T86" s="217"/>
    </row>
    <row r="87" spans="1:41" s="142" customFormat="1" ht="12.95" customHeight="1">
      <c r="A87" s="374" t="s">
        <v>260</v>
      </c>
      <c r="B87" s="268" t="s">
        <v>205</v>
      </c>
      <c r="C87" s="76" t="s">
        <v>212</v>
      </c>
      <c r="D87" s="83">
        <v>8097740547.1099997</v>
      </c>
      <c r="E87" s="227">
        <f>(D87/$D$104)</f>
        <v>3.1285121022919568E-2</v>
      </c>
      <c r="F87" s="83">
        <v>52078.720000000001</v>
      </c>
      <c r="G87" s="83">
        <v>52078.720000000001</v>
      </c>
      <c r="H87" s="264">
        <v>3.85E-2</v>
      </c>
      <c r="I87" s="83">
        <v>8103572556.4499998</v>
      </c>
      <c r="J87" s="227">
        <f>(I87/$I$104)</f>
        <v>3.1046433918329935E-2</v>
      </c>
      <c r="K87" s="83">
        <v>52062.400000000001</v>
      </c>
      <c r="L87" s="83">
        <v>52062.400000000001</v>
      </c>
      <c r="M87" s="264">
        <v>3.8399999999999997E-2</v>
      </c>
      <c r="N87" s="89">
        <f t="shared" ref="N87:N94" si="23">((I87-D87)/D87)</f>
        <v>7.2020204970404207E-4</v>
      </c>
      <c r="O87" s="89">
        <f>((L87-G87)/G87)</f>
        <v>-3.1337175721676163E-4</v>
      </c>
      <c r="P87" s="271">
        <f t="shared" ref="P87:P94" si="24">M87-H87</f>
        <v>-1.0000000000000286E-4</v>
      </c>
      <c r="Q87" s="140"/>
      <c r="R87" s="114"/>
      <c r="S87" s="205"/>
      <c r="T87" s="217"/>
    </row>
    <row r="88" spans="1:41" s="142" customFormat="1" ht="12.95" customHeight="1">
      <c r="A88" s="374" t="s">
        <v>261</v>
      </c>
      <c r="B88" s="268" t="s">
        <v>205</v>
      </c>
      <c r="C88" s="76" t="s">
        <v>213</v>
      </c>
      <c r="D88" s="83">
        <v>636090677.24000001</v>
      </c>
      <c r="E88" s="227">
        <f t="shared" ref="E88:E94" si="25">(D88/$D$104)</f>
        <v>2.457497088630042E-3</v>
      </c>
      <c r="F88" s="83">
        <v>52007.94</v>
      </c>
      <c r="G88" s="83">
        <v>52007.94</v>
      </c>
      <c r="H88" s="264">
        <v>3.85E-2</v>
      </c>
      <c r="I88" s="83">
        <v>635957643.29999995</v>
      </c>
      <c r="J88" s="227">
        <f t="shared" ref="J88:J94" si="26">(I88/$I$104)</f>
        <v>2.4364830215353565E-3</v>
      </c>
      <c r="K88" s="83">
        <v>51995.839999999997</v>
      </c>
      <c r="L88" s="83">
        <v>51995.839999999997</v>
      </c>
      <c r="M88" s="264">
        <v>3.8399999999999997E-2</v>
      </c>
      <c r="N88" s="89">
        <f t="shared" si="23"/>
        <v>-2.0914304321719039E-4</v>
      </c>
      <c r="O88" s="89">
        <f t="shared" ref="O88:O93" si="27">((L88-G88)/G88)</f>
        <v>-2.3265678279135493E-4</v>
      </c>
      <c r="P88" s="271">
        <f t="shared" si="24"/>
        <v>-1.0000000000000286E-4</v>
      </c>
      <c r="Q88" s="140"/>
      <c r="S88" s="195"/>
      <c r="T88" s="195"/>
    </row>
    <row r="89" spans="1:41" s="142" customFormat="1" ht="12.95" customHeight="1">
      <c r="A89" s="374">
        <v>73</v>
      </c>
      <c r="B89" s="268" t="s">
        <v>46</v>
      </c>
      <c r="C89" s="76" t="s">
        <v>181</v>
      </c>
      <c r="D89" s="83">
        <v>55894062547.559998</v>
      </c>
      <c r="E89" s="227">
        <f t="shared" si="25"/>
        <v>0.21594326233224731</v>
      </c>
      <c r="F89" s="83">
        <v>51192.98</v>
      </c>
      <c r="G89" s="83">
        <v>51192.98</v>
      </c>
      <c r="H89" s="264">
        <v>5.1000000000000004E-3</v>
      </c>
      <c r="I89" s="83">
        <v>57388022519.360001</v>
      </c>
      <c r="J89" s="227">
        <f t="shared" si="26"/>
        <v>0.21986518124438956</v>
      </c>
      <c r="K89" s="83">
        <v>51204.07</v>
      </c>
      <c r="L89" s="83">
        <v>51204.07</v>
      </c>
      <c r="M89" s="264">
        <v>6.1000000000000004E-3</v>
      </c>
      <c r="N89" s="89">
        <f t="shared" si="23"/>
        <v>2.6728419866221022E-2</v>
      </c>
      <c r="O89" s="89">
        <f t="shared" si="27"/>
        <v>2.1663126467723714E-4</v>
      </c>
      <c r="P89" s="271">
        <f t="shared" si="24"/>
        <v>1E-3</v>
      </c>
      <c r="Q89" s="140"/>
      <c r="S89" s="196"/>
      <c r="T89" s="195"/>
    </row>
    <row r="90" spans="1:41" s="142" customFormat="1" ht="12.95" customHeight="1">
      <c r="A90" s="374">
        <v>74</v>
      </c>
      <c r="B90" s="268" t="s">
        <v>146</v>
      </c>
      <c r="C90" s="76" t="s">
        <v>133</v>
      </c>
      <c r="D90" s="83">
        <v>5636545132.9200001</v>
      </c>
      <c r="E90" s="227">
        <f t="shared" si="25"/>
        <v>2.1776444380832181E-2</v>
      </c>
      <c r="F90" s="83">
        <v>416.38</v>
      </c>
      <c r="G90" s="83">
        <v>416.38</v>
      </c>
      <c r="H90" s="264">
        <v>4.41E-2</v>
      </c>
      <c r="I90" s="83">
        <v>5645375838.3199997</v>
      </c>
      <c r="J90" s="227">
        <f t="shared" si="26"/>
        <v>2.1628582540306123E-2</v>
      </c>
      <c r="K90" s="83">
        <v>416.41</v>
      </c>
      <c r="L90" s="83">
        <v>416.41</v>
      </c>
      <c r="M90" s="264">
        <v>4.3900000000000002E-2</v>
      </c>
      <c r="N90" s="89">
        <f t="shared" si="23"/>
        <v>1.5666876059280111E-3</v>
      </c>
      <c r="O90" s="89">
        <f t="shared" si="27"/>
        <v>7.2049570104302702E-5</v>
      </c>
      <c r="P90" s="271">
        <f t="shared" si="24"/>
        <v>-1.9999999999999879E-4</v>
      </c>
      <c r="Q90" s="140"/>
      <c r="S90" s="206"/>
      <c r="T90" s="195"/>
    </row>
    <row r="91" spans="1:41" s="142" customFormat="1" ht="12.95" customHeight="1">
      <c r="A91" s="374">
        <v>75</v>
      </c>
      <c r="B91" s="268" t="s">
        <v>99</v>
      </c>
      <c r="C91" s="76" t="s">
        <v>141</v>
      </c>
      <c r="D91" s="83">
        <v>656345081.37</v>
      </c>
      <c r="E91" s="227">
        <f t="shared" si="25"/>
        <v>2.5357487294140036E-3</v>
      </c>
      <c r="F91" s="83">
        <v>47142.974099999999</v>
      </c>
      <c r="G91" s="83">
        <v>48108.783000000003</v>
      </c>
      <c r="H91" s="264">
        <v>-5.1000000000000004E-3</v>
      </c>
      <c r="I91" s="83">
        <v>657714710.10000002</v>
      </c>
      <c r="J91" s="227">
        <f t="shared" si="26"/>
        <v>2.5198387676531901E-3</v>
      </c>
      <c r="K91" s="83">
        <v>47241.33</v>
      </c>
      <c r="L91" s="83">
        <v>48108.783000000003</v>
      </c>
      <c r="M91" s="264">
        <v>-2.7000000000000001E-3</v>
      </c>
      <c r="N91" s="89">
        <f t="shared" si="23"/>
        <v>2.0867509620719183E-3</v>
      </c>
      <c r="O91" s="89">
        <f t="shared" si="27"/>
        <v>0</v>
      </c>
      <c r="P91" s="271">
        <f t="shared" si="24"/>
        <v>2.4000000000000002E-3</v>
      </c>
      <c r="Q91" s="140"/>
      <c r="S91" s="206"/>
      <c r="T91" s="195"/>
    </row>
    <row r="92" spans="1:41" s="142" customFormat="1" ht="12.95" customHeight="1">
      <c r="A92" s="374">
        <v>76</v>
      </c>
      <c r="B92" s="268" t="s">
        <v>65</v>
      </c>
      <c r="C92" s="76" t="s">
        <v>159</v>
      </c>
      <c r="D92" s="83">
        <v>711025612.98000002</v>
      </c>
      <c r="E92" s="227">
        <f t="shared" si="25"/>
        <v>2.7470035898363911E-3</v>
      </c>
      <c r="F92" s="83">
        <v>41806.227167999998</v>
      </c>
      <c r="G92" s="83">
        <v>41806.227167999998</v>
      </c>
      <c r="H92" s="264">
        <v>7.9000000000000001E-2</v>
      </c>
      <c r="I92" s="83">
        <v>672593868.22000003</v>
      </c>
      <c r="J92" s="227">
        <f t="shared" si="26"/>
        <v>2.5768438473405784E-3</v>
      </c>
      <c r="K92" s="83">
        <v>41290.380252000003</v>
      </c>
      <c r="L92" s="83">
        <v>41290.380252000003</v>
      </c>
      <c r="M92" s="264">
        <v>7.9000000000000001E-2</v>
      </c>
      <c r="N92" s="89">
        <f t="shared" si="23"/>
        <v>-5.4051139731700511E-2</v>
      </c>
      <c r="O92" s="89">
        <f t="shared" si="27"/>
        <v>-1.2338997105073449E-2</v>
      </c>
      <c r="P92" s="271">
        <f t="shared" si="24"/>
        <v>0</v>
      </c>
      <c r="Q92" s="140"/>
      <c r="R92" s="154"/>
      <c r="S92" s="206"/>
      <c r="T92" s="161"/>
    </row>
    <row r="93" spans="1:41" s="142" customFormat="1" ht="12.95" customHeight="1">
      <c r="A93" s="374">
        <v>77</v>
      </c>
      <c r="B93" s="268" t="s">
        <v>8</v>
      </c>
      <c r="C93" s="76" t="s">
        <v>160</v>
      </c>
      <c r="D93" s="83">
        <v>6355522658.2248001</v>
      </c>
      <c r="E93" s="227">
        <f t="shared" si="25"/>
        <v>2.4554169693351301E-2</v>
      </c>
      <c r="F93" s="83">
        <v>449.22988800000002</v>
      </c>
      <c r="G93" s="83">
        <v>451.48104000000001</v>
      </c>
      <c r="H93" s="264">
        <v>1E-3</v>
      </c>
      <c r="I93" s="83">
        <v>6327216250.1145</v>
      </c>
      <c r="J93" s="227">
        <f t="shared" si="26"/>
        <v>2.4240851775900945E-2</v>
      </c>
      <c r="K93" s="83">
        <v>447.96979499999998</v>
      </c>
      <c r="L93" s="83">
        <v>450.22110900000001</v>
      </c>
      <c r="M93" s="264">
        <v>-1.2999999999999999E-3</v>
      </c>
      <c r="N93" s="89">
        <f t="shared" si="23"/>
        <v>-4.4538285256002057E-3</v>
      </c>
      <c r="O93" s="89">
        <f t="shared" si="27"/>
        <v>-2.7906620397613918E-3</v>
      </c>
      <c r="P93" s="271">
        <f t="shared" si="24"/>
        <v>-2.3E-3</v>
      </c>
      <c r="Q93" s="140"/>
      <c r="S93" s="206"/>
      <c r="T93" s="161"/>
    </row>
    <row r="94" spans="1:41" s="142" customFormat="1" ht="12.95" customHeight="1">
      <c r="A94" s="374">
        <v>78</v>
      </c>
      <c r="B94" s="268" t="s">
        <v>188</v>
      </c>
      <c r="C94" s="76" t="s">
        <v>191</v>
      </c>
      <c r="D94" s="83">
        <v>781520808.88800001</v>
      </c>
      <c r="E94" s="227">
        <f t="shared" si="25"/>
        <v>3.0193574301064781E-3</v>
      </c>
      <c r="F94" s="83">
        <v>42190.632215999998</v>
      </c>
      <c r="G94" s="83">
        <v>42190.632215999998</v>
      </c>
      <c r="H94" s="264">
        <v>3.61E-2</v>
      </c>
      <c r="I94" s="83">
        <v>782240853.69300008</v>
      </c>
      <c r="J94" s="227">
        <f t="shared" si="26"/>
        <v>2.9969237398963702E-3</v>
      </c>
      <c r="K94" s="83">
        <v>42229.522647000005</v>
      </c>
      <c r="L94" s="83">
        <v>42229.522647000005</v>
      </c>
      <c r="M94" s="264">
        <v>3.7499999999999999E-2</v>
      </c>
      <c r="N94" s="89">
        <f t="shared" si="23"/>
        <v>9.2133798206166077E-4</v>
      </c>
      <c r="O94" s="89">
        <f>((L94-G94)/G94)</f>
        <v>9.2177881575471209E-4</v>
      </c>
      <c r="P94" s="271">
        <f t="shared" si="24"/>
        <v>1.3999999999999985E-3</v>
      </c>
      <c r="Q94" s="140"/>
      <c r="S94" s="195"/>
      <c r="T94" s="195"/>
    </row>
    <row r="95" spans="1:41" s="142" customFormat="1" ht="4.5" customHeight="1">
      <c r="A95" s="395"/>
      <c r="B95" s="396"/>
      <c r="C95" s="396"/>
      <c r="D95" s="396"/>
      <c r="E95" s="396"/>
      <c r="F95" s="396"/>
      <c r="G95" s="396"/>
      <c r="H95" s="396"/>
      <c r="I95" s="396"/>
      <c r="J95" s="396"/>
      <c r="K95" s="396"/>
      <c r="L95" s="396"/>
      <c r="M95" s="396"/>
      <c r="N95" s="396"/>
      <c r="O95" s="396"/>
      <c r="P95" s="397"/>
      <c r="Q95" s="140"/>
      <c r="S95" s="207"/>
      <c r="T95" s="161"/>
    </row>
    <row r="96" spans="1:41" s="142" customFormat="1" ht="12.95" customHeight="1">
      <c r="A96" s="380" t="s">
        <v>221</v>
      </c>
      <c r="B96" s="381"/>
      <c r="C96" s="381"/>
      <c r="D96" s="381"/>
      <c r="E96" s="381"/>
      <c r="F96" s="381"/>
      <c r="G96" s="381"/>
      <c r="H96" s="381"/>
      <c r="I96" s="381"/>
      <c r="J96" s="381"/>
      <c r="K96" s="381"/>
      <c r="L96" s="381"/>
      <c r="M96" s="381"/>
      <c r="N96" s="381"/>
      <c r="O96" s="381"/>
      <c r="P96" s="382"/>
      <c r="Q96" s="140"/>
      <c r="R96" s="208"/>
      <c r="S96" s="207"/>
      <c r="T96" s="161"/>
      <c r="AE96" s="142">
        <v>136.96</v>
      </c>
      <c r="AO96" s="151">
        <v>185280902</v>
      </c>
    </row>
    <row r="97" spans="1:23" s="142" customFormat="1" ht="12.95" customHeight="1">
      <c r="A97" s="374">
        <v>79</v>
      </c>
      <c r="B97" s="268" t="s">
        <v>6</v>
      </c>
      <c r="C97" s="76" t="s">
        <v>102</v>
      </c>
      <c r="D97" s="83">
        <v>169383804141.41</v>
      </c>
      <c r="E97" s="227">
        <f t="shared" ref="E97:E103" si="28">(D97/$D$104)</f>
        <v>0.65440387736030192</v>
      </c>
      <c r="F97" s="73">
        <v>540.30999999999995</v>
      </c>
      <c r="G97" s="73">
        <v>540.30999999999995</v>
      </c>
      <c r="H97" s="264">
        <v>4.3E-3</v>
      </c>
      <c r="I97" s="83">
        <v>169984651391.35999</v>
      </c>
      <c r="J97" s="227">
        <f t="shared" ref="J97:J103" si="29">(I97/$I$104)</f>
        <v>0.651245757323623</v>
      </c>
      <c r="K97" s="73">
        <v>539.88</v>
      </c>
      <c r="L97" s="73">
        <v>539.88</v>
      </c>
      <c r="M97" s="264">
        <v>5.3E-3</v>
      </c>
      <c r="N97" s="89">
        <f t="shared" ref="N97:N104" si="30">((I97-D97)/D97)</f>
        <v>3.5472532512516048E-3</v>
      </c>
      <c r="O97" s="89">
        <f t="shared" ref="O97:O102" si="31">((L97-G97)/G97)</f>
        <v>-7.9583942551488961E-4</v>
      </c>
      <c r="P97" s="271">
        <f t="shared" ref="P97:P104" si="32">M97-H97</f>
        <v>1E-3</v>
      </c>
      <c r="Q97" s="140"/>
      <c r="S97" s="386"/>
      <c r="T97" s="161"/>
    </row>
    <row r="98" spans="1:23" s="142" customFormat="1" ht="12.95" customHeight="1">
      <c r="A98" s="374">
        <v>80</v>
      </c>
      <c r="B98" s="268" t="s">
        <v>53</v>
      </c>
      <c r="C98" s="76" t="s">
        <v>137</v>
      </c>
      <c r="D98" s="83">
        <v>1811762373.6700001</v>
      </c>
      <c r="E98" s="227">
        <f t="shared" si="28"/>
        <v>6.9996321560669063E-3</v>
      </c>
      <c r="F98" s="73">
        <v>445.47</v>
      </c>
      <c r="G98" s="73">
        <v>445.47</v>
      </c>
      <c r="H98" s="264">
        <v>6.9999999999999999E-4</v>
      </c>
      <c r="I98" s="83">
        <v>1813677132.8800001</v>
      </c>
      <c r="J98" s="227">
        <f t="shared" si="29"/>
        <v>6.948565816237034E-3</v>
      </c>
      <c r="K98" s="73">
        <v>445.47</v>
      </c>
      <c r="L98" s="73">
        <v>445.47</v>
      </c>
      <c r="M98" s="264">
        <v>1.1000000000000001E-3</v>
      </c>
      <c r="N98" s="89">
        <f t="shared" si="30"/>
        <v>1.0568489763485938E-3</v>
      </c>
      <c r="O98" s="89">
        <f t="shared" si="31"/>
        <v>0</v>
      </c>
      <c r="P98" s="271">
        <f t="shared" si="32"/>
        <v>4.0000000000000007E-4</v>
      </c>
      <c r="Q98" s="140"/>
      <c r="S98" s="386"/>
      <c r="T98" s="162"/>
    </row>
    <row r="99" spans="1:23" s="142" customFormat="1" ht="12.75" customHeight="1">
      <c r="A99" s="374">
        <v>81</v>
      </c>
      <c r="B99" s="268" t="s">
        <v>97</v>
      </c>
      <c r="C99" s="76" t="s">
        <v>156</v>
      </c>
      <c r="D99" s="73">
        <v>4528806376.3800001</v>
      </c>
      <c r="E99" s="227">
        <f t="shared" si="28"/>
        <v>1.7496764035615314E-2</v>
      </c>
      <c r="F99" s="73">
        <v>46072.480000000003</v>
      </c>
      <c r="G99" s="73">
        <v>46072.480000000003</v>
      </c>
      <c r="H99" s="264">
        <v>5.1500000000000001E-3</v>
      </c>
      <c r="I99" s="73">
        <v>4621992182.4200001</v>
      </c>
      <c r="J99" s="227">
        <f t="shared" si="29"/>
        <v>1.7707791700874553E-2</v>
      </c>
      <c r="K99" s="73">
        <v>46109.83</v>
      </c>
      <c r="L99" s="73">
        <v>46109.83</v>
      </c>
      <c r="M99" s="264">
        <v>5.9800000000000001E-3</v>
      </c>
      <c r="N99" s="89">
        <f t="shared" si="30"/>
        <v>2.0576239807029672E-2</v>
      </c>
      <c r="O99" s="89">
        <f t="shared" si="31"/>
        <v>8.1067917333728378E-4</v>
      </c>
      <c r="P99" s="271">
        <f t="shared" si="32"/>
        <v>8.3000000000000001E-4</v>
      </c>
      <c r="Q99" s="140"/>
      <c r="R99" s="209"/>
      <c r="S99" s="210"/>
      <c r="T99" s="211"/>
      <c r="U99" s="218"/>
      <c r="V99" s="216"/>
      <c r="W99" s="172"/>
    </row>
    <row r="100" spans="1:23" s="142" customFormat="1" ht="12.95" customHeight="1" thickBot="1">
      <c r="A100" s="374">
        <v>82</v>
      </c>
      <c r="B100" s="268" t="s">
        <v>161</v>
      </c>
      <c r="C100" s="76" t="s">
        <v>162</v>
      </c>
      <c r="D100" s="73">
        <v>452902213.80000001</v>
      </c>
      <c r="E100" s="227">
        <f t="shared" si="28"/>
        <v>1.7497597617323018E-3</v>
      </c>
      <c r="F100" s="73">
        <v>44952.12</v>
      </c>
      <c r="G100" s="73">
        <v>44952.12</v>
      </c>
      <c r="H100" s="264">
        <v>6.7500000000000004E-2</v>
      </c>
      <c r="I100" s="73">
        <v>453505407.66000003</v>
      </c>
      <c r="J100" s="227">
        <f t="shared" si="29"/>
        <v>1.7374714142979787E-3</v>
      </c>
      <c r="K100" s="73">
        <v>45014.22</v>
      </c>
      <c r="L100" s="73">
        <v>45014.22</v>
      </c>
      <c r="M100" s="264">
        <v>6.9000000000000006E-2</v>
      </c>
      <c r="N100" s="89">
        <f t="shared" si="30"/>
        <v>1.3318412708540712E-3</v>
      </c>
      <c r="O100" s="89">
        <f t="shared" si="31"/>
        <v>1.3814698839564974E-3</v>
      </c>
      <c r="P100" s="271">
        <f t="shared" si="32"/>
        <v>1.5000000000000013E-3</v>
      </c>
      <c r="Q100" s="140"/>
      <c r="R100" s="198"/>
      <c r="S100" s="192"/>
      <c r="T100" s="211"/>
      <c r="U100" s="218"/>
      <c r="V100" s="216"/>
      <c r="W100" s="173"/>
    </row>
    <row r="101" spans="1:23" s="142" customFormat="1" ht="12.75" customHeight="1">
      <c r="A101" s="374">
        <v>83</v>
      </c>
      <c r="B101" s="268" t="s">
        <v>10</v>
      </c>
      <c r="C101" s="76" t="s">
        <v>167</v>
      </c>
      <c r="D101" s="73">
        <v>2127751256.2435999</v>
      </c>
      <c r="E101" s="227">
        <f t="shared" si="28"/>
        <v>8.2204357093173634E-3</v>
      </c>
      <c r="F101" s="73">
        <v>455.35740279111076</v>
      </c>
      <c r="G101" s="73">
        <v>455.35740279111076</v>
      </c>
      <c r="H101" s="264">
        <v>3.4299999999999997E-2</v>
      </c>
      <c r="I101" s="73">
        <v>2138578718.154</v>
      </c>
      <c r="J101" s="227">
        <f t="shared" si="29"/>
        <v>8.1933298418446227E-3</v>
      </c>
      <c r="K101" s="73">
        <v>453.24378814000642</v>
      </c>
      <c r="L101" s="73">
        <v>453.24378814000642</v>
      </c>
      <c r="M101" s="264">
        <v>3.4389999999999997E-2</v>
      </c>
      <c r="N101" s="89">
        <f t="shared" si="30"/>
        <v>5.0886878241187365E-3</v>
      </c>
      <c r="O101" s="89">
        <f t="shared" si="31"/>
        <v>-4.6416608978989962E-3</v>
      </c>
      <c r="P101" s="271">
        <f t="shared" si="32"/>
        <v>8.9999999999999802E-5</v>
      </c>
      <c r="Q101" s="140"/>
      <c r="S101" s="216"/>
      <c r="T101" s="216"/>
      <c r="U101" s="216"/>
      <c r="V101" s="218"/>
    </row>
    <row r="102" spans="1:23" s="142" customFormat="1" ht="12.75" customHeight="1">
      <c r="A102" s="374">
        <v>84</v>
      </c>
      <c r="B102" s="268" t="s">
        <v>175</v>
      </c>
      <c r="C102" s="76" t="s">
        <v>177</v>
      </c>
      <c r="D102" s="73">
        <v>103598810.23999999</v>
      </c>
      <c r="E102" s="227">
        <f t="shared" si="28"/>
        <v>4.0024761195215058E-4</v>
      </c>
      <c r="F102" s="73">
        <v>405.5</v>
      </c>
      <c r="G102" s="73">
        <v>405.5</v>
      </c>
      <c r="H102" s="264">
        <v>8.3999999999999995E-3</v>
      </c>
      <c r="I102" s="73">
        <v>102663796.16</v>
      </c>
      <c r="J102" s="227">
        <f t="shared" si="29"/>
        <v>3.9332587461679265E-4</v>
      </c>
      <c r="K102" s="73">
        <v>401.83</v>
      </c>
      <c r="L102" s="73">
        <v>401.83</v>
      </c>
      <c r="M102" s="264">
        <v>-9.9860000000000001E-3</v>
      </c>
      <c r="N102" s="89">
        <f t="shared" si="30"/>
        <v>-9.0253360809252302E-3</v>
      </c>
      <c r="O102" s="89">
        <f t="shared" si="31"/>
        <v>-9.0505548705302492E-3</v>
      </c>
      <c r="P102" s="271">
        <f t="shared" si="32"/>
        <v>-1.8386E-2</v>
      </c>
      <c r="Q102" s="140"/>
      <c r="S102" s="216"/>
      <c r="T102" s="216"/>
      <c r="U102" s="216"/>
      <c r="V102" s="218"/>
    </row>
    <row r="103" spans="1:23" s="142" customFormat="1" ht="12.95" customHeight="1">
      <c r="A103" s="374">
        <v>85</v>
      </c>
      <c r="B103" s="375" t="s">
        <v>13</v>
      </c>
      <c r="C103" s="268" t="s">
        <v>216</v>
      </c>
      <c r="D103" s="83">
        <v>1659319649.9300001</v>
      </c>
      <c r="E103" s="227">
        <f t="shared" si="28"/>
        <v>6.410679097676876E-3</v>
      </c>
      <c r="F103" s="73">
        <v>421.04880000000003</v>
      </c>
      <c r="G103" s="73">
        <v>421.04880000000003</v>
      </c>
      <c r="H103" s="264">
        <v>5.3600000000000002E-2</v>
      </c>
      <c r="I103" s="83">
        <v>1686837963.8099999</v>
      </c>
      <c r="J103" s="227">
        <f t="shared" si="29"/>
        <v>6.4626191731538812E-3</v>
      </c>
      <c r="K103" s="73">
        <v>421.07909999999998</v>
      </c>
      <c r="L103" s="73">
        <v>421.07909999999998</v>
      </c>
      <c r="M103" s="264">
        <v>5.57E-2</v>
      </c>
      <c r="N103" s="89">
        <f t="shared" si="30"/>
        <v>1.6584094499911915E-2</v>
      </c>
      <c r="O103" s="89">
        <f>((L103-G103)/G103)</f>
        <v>7.196315486460061E-5</v>
      </c>
      <c r="P103" s="271">
        <f t="shared" si="32"/>
        <v>2.0999999999999977E-3</v>
      </c>
      <c r="Q103" s="140"/>
      <c r="S103" s="216"/>
      <c r="T103" s="216"/>
      <c r="U103" s="216"/>
      <c r="V103" s="218"/>
    </row>
    <row r="104" spans="1:23" s="142" customFormat="1" ht="13.5" customHeight="1">
      <c r="A104" s="252"/>
      <c r="B104" s="137"/>
      <c r="C104" s="320" t="s">
        <v>47</v>
      </c>
      <c r="D104" s="87">
        <f>SUM(D87:D103)</f>
        <v>258836797887.96637</v>
      </c>
      <c r="E104" s="340">
        <f>(D104/$D$155)</f>
        <v>0.19447637556093977</v>
      </c>
      <c r="F104" s="342"/>
      <c r="G104" s="82"/>
      <c r="H104" s="356"/>
      <c r="I104" s="87">
        <f>SUM(I87:I103)</f>
        <v>261014600832.0015</v>
      </c>
      <c r="J104" s="340">
        <f>(I104/$I$155)</f>
        <v>0.19326817206968191</v>
      </c>
      <c r="K104" s="342"/>
      <c r="L104" s="82"/>
      <c r="M104" s="358"/>
      <c r="N104" s="344">
        <f t="shared" si="30"/>
        <v>8.4138073172183008E-3</v>
      </c>
      <c r="O104" s="344"/>
      <c r="P104" s="345">
        <f t="shared" si="32"/>
        <v>0</v>
      </c>
      <c r="Q104" s="140"/>
      <c r="S104" s="216"/>
      <c r="T104" s="216"/>
      <c r="U104" s="216"/>
      <c r="V104" s="216"/>
    </row>
    <row r="105" spans="1:23" s="142" customFormat="1" ht="4.5" customHeight="1">
      <c r="A105" s="395"/>
      <c r="B105" s="396"/>
      <c r="C105" s="396"/>
      <c r="D105" s="396"/>
      <c r="E105" s="396"/>
      <c r="F105" s="396"/>
      <c r="G105" s="396"/>
      <c r="H105" s="396"/>
      <c r="I105" s="396"/>
      <c r="J105" s="396"/>
      <c r="K105" s="396"/>
      <c r="L105" s="396"/>
      <c r="M105" s="396"/>
      <c r="N105" s="396"/>
      <c r="O105" s="396"/>
      <c r="P105" s="397"/>
      <c r="Q105" s="140"/>
      <c r="R105" s="148"/>
      <c r="S105" s="163"/>
    </row>
    <row r="106" spans="1:23" s="142" customFormat="1" ht="12.95" customHeight="1">
      <c r="A106" s="383" t="s">
        <v>241</v>
      </c>
      <c r="B106" s="384"/>
      <c r="C106" s="384"/>
      <c r="D106" s="384"/>
      <c r="E106" s="384"/>
      <c r="F106" s="384"/>
      <c r="G106" s="384"/>
      <c r="H106" s="384"/>
      <c r="I106" s="384"/>
      <c r="J106" s="384"/>
      <c r="K106" s="384"/>
      <c r="L106" s="384"/>
      <c r="M106" s="384"/>
      <c r="N106" s="384"/>
      <c r="O106" s="384"/>
      <c r="P106" s="385"/>
      <c r="Q106" s="140"/>
    </row>
    <row r="107" spans="1:23" s="142" customFormat="1" ht="12.95" customHeight="1">
      <c r="A107" s="374">
        <v>86</v>
      </c>
      <c r="B107" s="268" t="s">
        <v>25</v>
      </c>
      <c r="C107" s="76" t="s">
        <v>154</v>
      </c>
      <c r="D107" s="83">
        <v>2419827768.1500001</v>
      </c>
      <c r="E107" s="227">
        <f>(D107/$D$111)</f>
        <v>4.8571207619539335E-2</v>
      </c>
      <c r="F107" s="84">
        <v>67.900000000000006</v>
      </c>
      <c r="G107" s="84">
        <v>67.900000000000006</v>
      </c>
      <c r="H107" s="264">
        <v>6.2700000000000006E-2</v>
      </c>
      <c r="I107" s="83">
        <v>2422829962.6300001</v>
      </c>
      <c r="J107" s="227">
        <f>(I107/$I$111)</f>
        <v>4.864124902174629E-2</v>
      </c>
      <c r="K107" s="84">
        <v>70</v>
      </c>
      <c r="L107" s="84">
        <v>70</v>
      </c>
      <c r="M107" s="264">
        <v>6.3799999999999996E-2</v>
      </c>
      <c r="N107" s="89">
        <f>((I107-D107)/D107)</f>
        <v>1.2406645297302495E-3</v>
      </c>
      <c r="O107" s="89">
        <f>((L107-G107)/G107)</f>
        <v>3.0927835051546306E-2</v>
      </c>
      <c r="P107" s="271">
        <f>M107-H107</f>
        <v>1.0999999999999899E-3</v>
      </c>
      <c r="Q107" s="140"/>
    </row>
    <row r="108" spans="1:23" s="142" customFormat="1" ht="12.95" customHeight="1">
      <c r="A108" s="374">
        <v>87</v>
      </c>
      <c r="B108" s="268" t="s">
        <v>25</v>
      </c>
      <c r="C108" s="76" t="s">
        <v>26</v>
      </c>
      <c r="D108" s="83">
        <v>9955280925</v>
      </c>
      <c r="E108" s="227">
        <f>(D108/$D$111)</f>
        <v>0.19982414578566857</v>
      </c>
      <c r="F108" s="84">
        <v>36.6</v>
      </c>
      <c r="G108" s="84">
        <v>36.6</v>
      </c>
      <c r="H108" s="264">
        <v>3.7900000000000003E-2</v>
      </c>
      <c r="I108" s="83">
        <v>9940716993.8400002</v>
      </c>
      <c r="J108" s="227">
        <f>(I108/$I$111)</f>
        <v>0.19957194611676438</v>
      </c>
      <c r="K108" s="84">
        <v>36.6</v>
      </c>
      <c r="L108" s="84">
        <v>36.6</v>
      </c>
      <c r="M108" s="264">
        <v>3.7900000000000003E-2</v>
      </c>
      <c r="N108" s="89">
        <f>((I108-D108)/D108)</f>
        <v>-1.4629352270136814E-3</v>
      </c>
      <c r="O108" s="89">
        <f>((L108-G108)/G108)</f>
        <v>0</v>
      </c>
      <c r="P108" s="271">
        <f>M108-H108</f>
        <v>0</v>
      </c>
      <c r="Q108" s="140"/>
      <c r="R108" s="164"/>
      <c r="S108" s="197"/>
    </row>
    <row r="109" spans="1:23" s="142" customFormat="1" ht="12.95" customHeight="1">
      <c r="A109" s="374">
        <v>88</v>
      </c>
      <c r="B109" s="268" t="s">
        <v>6</v>
      </c>
      <c r="C109" s="76" t="s">
        <v>202</v>
      </c>
      <c r="D109" s="83">
        <v>30045101401.369999</v>
      </c>
      <c r="E109" s="227">
        <f>(D109/$D$111)</f>
        <v>0.60307054796372339</v>
      </c>
      <c r="F109" s="84">
        <v>11.26</v>
      </c>
      <c r="G109" s="84">
        <v>11.26</v>
      </c>
      <c r="H109" s="264">
        <v>-0.191</v>
      </c>
      <c r="I109" s="83">
        <v>30046645243.709999</v>
      </c>
      <c r="J109" s="227">
        <f>(I109/$I$111)</f>
        <v>0.60322283284828238</v>
      </c>
      <c r="K109" s="84">
        <v>11.26</v>
      </c>
      <c r="L109" s="84">
        <v>11.26</v>
      </c>
      <c r="M109" s="264">
        <v>-0.20219999999999999</v>
      </c>
      <c r="N109" s="89">
        <f>((I109-D109)/D109)</f>
        <v>5.1384161410410694E-5</v>
      </c>
      <c r="O109" s="89">
        <f>((L109-G109)/G109)</f>
        <v>0</v>
      </c>
      <c r="P109" s="271">
        <f>M109-H109</f>
        <v>-1.1199999999999988E-2</v>
      </c>
      <c r="Q109" s="140"/>
      <c r="R109" s="165"/>
      <c r="S109" s="143"/>
    </row>
    <row r="110" spans="1:23" s="166" customFormat="1" ht="12.95" customHeight="1">
      <c r="A110" s="374">
        <v>89</v>
      </c>
      <c r="B110" s="268" t="s">
        <v>13</v>
      </c>
      <c r="C110" s="76" t="s">
        <v>179</v>
      </c>
      <c r="D110" s="83">
        <v>7400000000</v>
      </c>
      <c r="E110" s="227">
        <f>(D110/$D$111)</f>
        <v>0.14853409863106876</v>
      </c>
      <c r="F110" s="84">
        <v>100</v>
      </c>
      <c r="G110" s="84">
        <v>100</v>
      </c>
      <c r="H110" s="264">
        <v>0</v>
      </c>
      <c r="I110" s="83">
        <v>7400000000</v>
      </c>
      <c r="J110" s="227">
        <f>(I110/$I$111)</f>
        <v>0.14856397201320692</v>
      </c>
      <c r="K110" s="84">
        <v>100</v>
      </c>
      <c r="L110" s="84">
        <v>100</v>
      </c>
      <c r="M110" s="264">
        <v>0</v>
      </c>
      <c r="N110" s="89">
        <f>((I110-D110)/D110)</f>
        <v>0</v>
      </c>
      <c r="O110" s="89">
        <f>((L110-G110)/G110)</f>
        <v>0</v>
      </c>
      <c r="P110" s="271">
        <f>M110-H110</f>
        <v>0</v>
      </c>
      <c r="Q110" s="140"/>
      <c r="R110" s="165"/>
      <c r="S110" s="192"/>
    </row>
    <row r="111" spans="1:23" s="142" customFormat="1" ht="12.75" customHeight="1">
      <c r="A111" s="252"/>
      <c r="B111" s="137"/>
      <c r="C111" s="320" t="s">
        <v>47</v>
      </c>
      <c r="D111" s="78">
        <f>SUM(D107:D110)</f>
        <v>49820210094.519997</v>
      </c>
      <c r="E111" s="340">
        <f>(D111/$D$155)</f>
        <v>3.7432289256879421E-2</v>
      </c>
      <c r="F111" s="80"/>
      <c r="G111" s="80"/>
      <c r="H111" s="322"/>
      <c r="I111" s="78">
        <f>SUM(I107:I110)</f>
        <v>49810192200.18</v>
      </c>
      <c r="J111" s="340">
        <f>(I111/$I$155)</f>
        <v>3.6881939808280792E-2</v>
      </c>
      <c r="K111" s="342"/>
      <c r="L111" s="80"/>
      <c r="M111" s="343"/>
      <c r="N111" s="344">
        <f>((I111-D111)/D111)</f>
        <v>-2.0108093323954613E-4</v>
      </c>
      <c r="O111" s="344"/>
      <c r="P111" s="345">
        <f>M111-H111</f>
        <v>0</v>
      </c>
      <c r="Q111" s="140"/>
      <c r="R111" s="192"/>
      <c r="S111" s="192"/>
      <c r="T111" s="212"/>
      <c r="U111" s="387"/>
    </row>
    <row r="112" spans="1:23" s="142" customFormat="1" ht="5.25" customHeight="1">
      <c r="A112" s="395"/>
      <c r="B112" s="396"/>
      <c r="C112" s="396"/>
      <c r="D112" s="396"/>
      <c r="E112" s="396"/>
      <c r="F112" s="396"/>
      <c r="G112" s="396"/>
      <c r="H112" s="396"/>
      <c r="I112" s="396"/>
      <c r="J112" s="396"/>
      <c r="K112" s="396"/>
      <c r="L112" s="396"/>
      <c r="M112" s="396"/>
      <c r="N112" s="396"/>
      <c r="O112" s="396"/>
      <c r="P112" s="397"/>
      <c r="Q112" s="140"/>
      <c r="R112" s="192"/>
      <c r="S112" s="192"/>
      <c r="T112" s="212"/>
      <c r="U112" s="387"/>
    </row>
    <row r="113" spans="1:21" s="142" customFormat="1" ht="12" customHeight="1">
      <c r="A113" s="377" t="s">
        <v>68</v>
      </c>
      <c r="B113" s="378"/>
      <c r="C113" s="378"/>
      <c r="D113" s="378"/>
      <c r="E113" s="378"/>
      <c r="F113" s="378"/>
      <c r="G113" s="378"/>
      <c r="H113" s="378"/>
      <c r="I113" s="378"/>
      <c r="J113" s="378"/>
      <c r="K113" s="378"/>
      <c r="L113" s="378"/>
      <c r="M113" s="378"/>
      <c r="N113" s="378"/>
      <c r="O113" s="378"/>
      <c r="P113" s="379"/>
      <c r="Q113" s="140"/>
      <c r="R113" s="216"/>
      <c r="S113" s="218"/>
      <c r="T113" s="212"/>
      <c r="U113" s="387"/>
    </row>
    <row r="114" spans="1:21" s="142" customFormat="1" ht="12" customHeight="1">
      <c r="A114" s="374">
        <v>90</v>
      </c>
      <c r="B114" s="268" t="s">
        <v>6</v>
      </c>
      <c r="C114" s="76" t="s">
        <v>27</v>
      </c>
      <c r="D114" s="83">
        <v>1676252396.3699999</v>
      </c>
      <c r="E114" s="227">
        <f>(D114/$D$136)</f>
        <v>5.6408760166314395E-2</v>
      </c>
      <c r="F114" s="73">
        <v>3509.39</v>
      </c>
      <c r="G114" s="73">
        <v>3547.19</v>
      </c>
      <c r="H114" s="264">
        <v>2.46E-2</v>
      </c>
      <c r="I114" s="83">
        <v>1688075294.53</v>
      </c>
      <c r="J114" s="227">
        <f t="shared" ref="J114:J135" si="33">(I114/$I$136)</f>
        <v>5.6741181642855368E-2</v>
      </c>
      <c r="K114" s="73">
        <v>3514.14</v>
      </c>
      <c r="L114" s="73">
        <v>3551.37</v>
      </c>
      <c r="M114" s="264">
        <v>2.58E-2</v>
      </c>
      <c r="N114" s="89">
        <f>((I114-D114)/D114)</f>
        <v>7.0531730099853132E-3</v>
      </c>
      <c r="O114" s="89">
        <f t="shared" ref="O114:O124" si="34">((L114-G114)/G114)</f>
        <v>1.1783975484819917E-3</v>
      </c>
      <c r="P114" s="271">
        <f t="shared" ref="P114:P136" si="35">M114-H114</f>
        <v>1.1999999999999997E-3</v>
      </c>
      <c r="Q114" s="140"/>
      <c r="R114" s="389"/>
      <c r="S114" s="198"/>
      <c r="T114" s="216"/>
    </row>
    <row r="115" spans="1:21" s="142" customFormat="1" ht="12" customHeight="1">
      <c r="A115" s="374">
        <v>91</v>
      </c>
      <c r="B115" s="268" t="s">
        <v>13</v>
      </c>
      <c r="C115" s="76" t="s">
        <v>254</v>
      </c>
      <c r="D115" s="83">
        <v>197020274.94999999</v>
      </c>
      <c r="E115" s="227">
        <f t="shared" ref="E115:E135" si="36">(D115/$D$136)</f>
        <v>6.6300692315924628E-3</v>
      </c>
      <c r="F115" s="73">
        <v>145.94</v>
      </c>
      <c r="G115" s="73">
        <v>147.56</v>
      </c>
      <c r="H115" s="264">
        <v>3.56E-2</v>
      </c>
      <c r="I115" s="83">
        <v>198616232.78999999</v>
      </c>
      <c r="J115" s="228">
        <f t="shared" si="33"/>
        <v>6.6760764632212638E-3</v>
      </c>
      <c r="K115" s="73">
        <v>146.55000000000001</v>
      </c>
      <c r="L115" s="73">
        <v>148.19</v>
      </c>
      <c r="M115" s="264">
        <v>3.9899999999999998E-2</v>
      </c>
      <c r="N115" s="89">
        <f>((I115-D115)/D115)</f>
        <v>8.1004751435101163E-3</v>
      </c>
      <c r="O115" s="89">
        <f t="shared" si="34"/>
        <v>4.2694497153699879E-3</v>
      </c>
      <c r="P115" s="271">
        <f t="shared" si="35"/>
        <v>4.2999999999999983E-3</v>
      </c>
      <c r="Q115" s="140"/>
      <c r="R115" s="389"/>
      <c r="U115" s="219"/>
    </row>
    <row r="116" spans="1:21" s="142" customFormat="1" ht="12" customHeight="1">
      <c r="A116" s="374">
        <v>92</v>
      </c>
      <c r="B116" s="268" t="s">
        <v>46</v>
      </c>
      <c r="C116" s="76" t="s">
        <v>83</v>
      </c>
      <c r="D116" s="73">
        <v>934077577.48000002</v>
      </c>
      <c r="E116" s="227">
        <f t="shared" si="36"/>
        <v>3.143330810974778E-2</v>
      </c>
      <c r="F116" s="73">
        <v>1.4041999999999999</v>
      </c>
      <c r="G116" s="73">
        <v>1.4249000000000001</v>
      </c>
      <c r="H116" s="264">
        <v>3.1699999999999999E-2</v>
      </c>
      <c r="I116" s="73">
        <v>934077577.48000002</v>
      </c>
      <c r="J116" s="228">
        <f t="shared" si="33"/>
        <v>3.1397098022850706E-2</v>
      </c>
      <c r="K116" s="73">
        <v>1.4087000000000001</v>
      </c>
      <c r="L116" s="73">
        <v>1.4295</v>
      </c>
      <c r="M116" s="264">
        <v>3.5000000000000003E-2</v>
      </c>
      <c r="N116" s="89">
        <f t="shared" ref="N116:N121" si="37">((I116-D116)/D116)</f>
        <v>0</v>
      </c>
      <c r="O116" s="89">
        <f t="shared" si="34"/>
        <v>3.228296722576979E-3</v>
      </c>
      <c r="P116" s="271">
        <f t="shared" si="35"/>
        <v>3.3000000000000043E-3</v>
      </c>
      <c r="Q116" s="140"/>
      <c r="R116" s="218"/>
      <c r="S116" s="143"/>
      <c r="U116" s="219"/>
    </row>
    <row r="117" spans="1:21" s="142" customFormat="1" ht="12" customHeight="1">
      <c r="A117" s="374">
        <v>93</v>
      </c>
      <c r="B117" s="268" t="s">
        <v>8</v>
      </c>
      <c r="C117" s="76" t="s">
        <v>169</v>
      </c>
      <c r="D117" s="73">
        <v>4759845746.6300001</v>
      </c>
      <c r="E117" s="227">
        <f t="shared" si="36"/>
        <v>0.16017695051875583</v>
      </c>
      <c r="F117" s="73">
        <v>473.9599</v>
      </c>
      <c r="G117" s="73">
        <v>488.25009999999997</v>
      </c>
      <c r="H117" s="264">
        <v>4.0099999999999997E-2</v>
      </c>
      <c r="I117" s="73">
        <v>4755186645.6800003</v>
      </c>
      <c r="J117" s="228">
        <f t="shared" si="33"/>
        <v>0.15983582609289468</v>
      </c>
      <c r="K117" s="73">
        <v>474.41390000000001</v>
      </c>
      <c r="L117" s="73">
        <v>488.71780000000001</v>
      </c>
      <c r="M117" s="264">
        <v>4.1099999999999998E-2</v>
      </c>
      <c r="N117" s="89">
        <f>((I117-D117)/D117)</f>
        <v>-9.7883444086365227E-4</v>
      </c>
      <c r="O117" s="89">
        <f t="shared" si="34"/>
        <v>9.5791071010540749E-4</v>
      </c>
      <c r="P117" s="271">
        <f t="shared" si="35"/>
        <v>1.0000000000000009E-3</v>
      </c>
      <c r="Q117" s="140"/>
      <c r="R117" s="218"/>
      <c r="S117" s="143"/>
      <c r="U117" s="219"/>
    </row>
    <row r="118" spans="1:21" s="142" customFormat="1" ht="12" customHeight="1">
      <c r="A118" s="374">
        <v>94</v>
      </c>
      <c r="B118" s="268" t="s">
        <v>16</v>
      </c>
      <c r="C118" s="76" t="s">
        <v>211</v>
      </c>
      <c r="D118" s="73">
        <v>2489772650.9400001</v>
      </c>
      <c r="E118" s="227">
        <f t="shared" si="36"/>
        <v>8.3785108161314625E-2</v>
      </c>
      <c r="F118" s="73">
        <v>13.396000000000001</v>
      </c>
      <c r="G118" s="73">
        <v>13.5189</v>
      </c>
      <c r="H118" s="264">
        <v>1.5699999999999999E-2</v>
      </c>
      <c r="I118" s="73">
        <v>2488654262.9299998</v>
      </c>
      <c r="J118" s="228">
        <f t="shared" si="33"/>
        <v>8.3650998291811052E-2</v>
      </c>
      <c r="K118" s="73">
        <v>13.431100000000001</v>
      </c>
      <c r="L118" s="73">
        <v>13.5547</v>
      </c>
      <c r="M118" s="264">
        <v>1.84E-2</v>
      </c>
      <c r="N118" s="89">
        <f>((I118-D118)/D118)</f>
        <v>-4.4919282472557787E-4</v>
      </c>
      <c r="O118" s="89">
        <f t="shared" si="34"/>
        <v>2.6481444496223843E-3</v>
      </c>
      <c r="P118" s="271">
        <f t="shared" si="35"/>
        <v>2.700000000000001E-3</v>
      </c>
      <c r="Q118" s="140"/>
      <c r="R118" s="218"/>
      <c r="S118" s="143"/>
      <c r="U118" s="219"/>
    </row>
    <row r="119" spans="1:21" s="142" customFormat="1" ht="12" customHeight="1">
      <c r="A119" s="374">
        <v>95</v>
      </c>
      <c r="B119" s="268" t="s">
        <v>205</v>
      </c>
      <c r="C119" s="76" t="s">
        <v>214</v>
      </c>
      <c r="D119" s="73">
        <v>4251932306.1799998</v>
      </c>
      <c r="E119" s="227">
        <f t="shared" si="36"/>
        <v>0.14308479452265632</v>
      </c>
      <c r="F119" s="73">
        <v>180.48</v>
      </c>
      <c r="G119" s="73">
        <v>181.82</v>
      </c>
      <c r="H119" s="264">
        <v>-0.51474485989999996</v>
      </c>
      <c r="I119" s="73">
        <v>4287255581.98</v>
      </c>
      <c r="J119" s="228">
        <f t="shared" si="33"/>
        <v>0.14410728509251905</v>
      </c>
      <c r="K119" s="73">
        <v>182.03</v>
      </c>
      <c r="L119" s="73">
        <v>183.39</v>
      </c>
      <c r="M119" s="264">
        <v>-0.51474485989999996</v>
      </c>
      <c r="N119" s="89">
        <f t="shared" si="37"/>
        <v>8.307581884278669E-3</v>
      </c>
      <c r="O119" s="89">
        <f t="shared" si="34"/>
        <v>8.6349136508634544E-3</v>
      </c>
      <c r="P119" s="271">
        <f t="shared" si="35"/>
        <v>0</v>
      </c>
      <c r="Q119" s="140"/>
      <c r="S119" s="143"/>
      <c r="U119" s="219"/>
    </row>
    <row r="120" spans="1:21" s="142" customFormat="1" ht="12" customHeight="1">
      <c r="A120" s="374">
        <v>96</v>
      </c>
      <c r="B120" s="268" t="s">
        <v>117</v>
      </c>
      <c r="C120" s="76" t="s">
        <v>172</v>
      </c>
      <c r="D120" s="73">
        <v>4858663020.0500002</v>
      </c>
      <c r="E120" s="227">
        <f t="shared" si="36"/>
        <v>0.16350232078442048</v>
      </c>
      <c r="F120" s="73">
        <v>174.72049999999999</v>
      </c>
      <c r="G120" s="73">
        <v>178.5429</v>
      </c>
      <c r="H120" s="264">
        <v>0.107</v>
      </c>
      <c r="I120" s="73">
        <v>4888574197.5200005</v>
      </c>
      <c r="J120" s="228">
        <f t="shared" si="33"/>
        <v>0.16431937450591524</v>
      </c>
      <c r="K120" s="73">
        <v>175.7961</v>
      </c>
      <c r="L120" s="73">
        <v>179.6421</v>
      </c>
      <c r="M120" s="264">
        <v>0.1135</v>
      </c>
      <c r="N120" s="89">
        <f>((I120-D120)/D120)</f>
        <v>6.1562568440262921E-3</v>
      </c>
      <c r="O120" s="89">
        <f t="shared" si="34"/>
        <v>6.156503563009205E-3</v>
      </c>
      <c r="P120" s="271">
        <f t="shared" si="35"/>
        <v>6.5000000000000058E-3</v>
      </c>
      <c r="Q120" s="140"/>
      <c r="S120" s="143"/>
    </row>
    <row r="121" spans="1:21" s="142" customFormat="1" ht="12" customHeight="1">
      <c r="A121" s="374">
        <v>97</v>
      </c>
      <c r="B121" s="268" t="s">
        <v>10</v>
      </c>
      <c r="C121" s="76" t="s">
        <v>186</v>
      </c>
      <c r="D121" s="73">
        <v>2161612390.6500001</v>
      </c>
      <c r="E121" s="227">
        <f t="shared" si="36"/>
        <v>7.2741954123831623E-2</v>
      </c>
      <c r="F121" s="73">
        <v>3949.39</v>
      </c>
      <c r="G121" s="73">
        <v>4001.2</v>
      </c>
      <c r="H121" s="264">
        <v>0.13689999999999999</v>
      </c>
      <c r="I121" s="73">
        <v>2213201296.9499998</v>
      </c>
      <c r="J121" s="228">
        <f t="shared" si="33"/>
        <v>7.4392212959557211E-2</v>
      </c>
      <c r="K121" s="73">
        <v>3990.7</v>
      </c>
      <c r="L121" s="73">
        <v>4043.72</v>
      </c>
      <c r="M121" s="264">
        <v>0.2077</v>
      </c>
      <c r="N121" s="89">
        <f t="shared" si="37"/>
        <v>2.3865937539563627E-2</v>
      </c>
      <c r="O121" s="89">
        <f t="shared" si="34"/>
        <v>1.0626811956413072E-2</v>
      </c>
      <c r="P121" s="271">
        <f t="shared" si="35"/>
        <v>7.0800000000000002E-2</v>
      </c>
      <c r="Q121" s="140"/>
      <c r="S121" s="141"/>
    </row>
    <row r="122" spans="1:21" s="142" customFormat="1" ht="11.25" customHeight="1">
      <c r="A122" s="374">
        <v>98</v>
      </c>
      <c r="B122" s="268" t="s">
        <v>195</v>
      </c>
      <c r="C122" s="76" t="s">
        <v>201</v>
      </c>
      <c r="D122" s="73">
        <v>2020580484.9102287</v>
      </c>
      <c r="E122" s="227">
        <f t="shared" si="36"/>
        <v>6.7995989277546617E-2</v>
      </c>
      <c r="F122" s="73">
        <v>1.2164269199730677</v>
      </c>
      <c r="G122" s="73">
        <v>1.2364269199730678</v>
      </c>
      <c r="H122" s="264">
        <v>2.2642691997306801E-3</v>
      </c>
      <c r="I122" s="73">
        <v>1895228987.6809001</v>
      </c>
      <c r="J122" s="228">
        <f t="shared" si="33"/>
        <v>6.3704227289664725E-2</v>
      </c>
      <c r="K122" s="73">
        <v>1.2515000000000001</v>
      </c>
      <c r="L122" s="73">
        <v>1.2715000000000001</v>
      </c>
      <c r="M122" s="264">
        <v>2.6150000000000001E-3</v>
      </c>
      <c r="N122" s="89">
        <f>((I122-D122)/D122)</f>
        <v>-6.2037369045904553E-2</v>
      </c>
      <c r="O122" s="89">
        <f t="shared" si="34"/>
        <v>2.8366480428698767E-2</v>
      </c>
      <c r="P122" s="271">
        <f t="shared" si="35"/>
        <v>3.5073080026932005E-4</v>
      </c>
      <c r="Q122" s="140"/>
    </row>
    <row r="123" spans="1:21" s="142" customFormat="1" ht="12" customHeight="1">
      <c r="A123" s="374">
        <v>99</v>
      </c>
      <c r="B123" s="268" t="s">
        <v>63</v>
      </c>
      <c r="C123" s="76" t="s">
        <v>32</v>
      </c>
      <c r="D123" s="83">
        <v>1179605500.45</v>
      </c>
      <c r="E123" s="227">
        <f t="shared" si="36"/>
        <v>3.9695742663721091E-2</v>
      </c>
      <c r="F123" s="73">
        <v>552.20000000000005</v>
      </c>
      <c r="G123" s="73">
        <v>552.20000000000005</v>
      </c>
      <c r="H123" s="264">
        <v>0.12839999999999999</v>
      </c>
      <c r="I123" s="83">
        <v>1191571940.3599999</v>
      </c>
      <c r="J123" s="228">
        <f t="shared" si="33"/>
        <v>4.0052241820955584E-2</v>
      </c>
      <c r="K123" s="73">
        <v>552.20000000000005</v>
      </c>
      <c r="L123" s="73">
        <v>552.20000000000005</v>
      </c>
      <c r="M123" s="264">
        <v>0.1361</v>
      </c>
      <c r="N123" s="89">
        <f>((I123-D123)/D123)</f>
        <v>1.0144442277892777E-2</v>
      </c>
      <c r="O123" s="89">
        <f t="shared" si="34"/>
        <v>0</v>
      </c>
      <c r="P123" s="271">
        <f t="shared" si="35"/>
        <v>7.7000000000000124E-3</v>
      </c>
      <c r="Q123" s="140"/>
    </row>
    <row r="124" spans="1:21" s="142" customFormat="1" ht="13.5" customHeight="1">
      <c r="A124" s="374">
        <v>100</v>
      </c>
      <c r="B124" s="268" t="s">
        <v>53</v>
      </c>
      <c r="C124" s="76" t="s">
        <v>58</v>
      </c>
      <c r="D124" s="83">
        <v>2083117595.22</v>
      </c>
      <c r="E124" s="227">
        <f t="shared" si="36"/>
        <v>7.0100470001689064E-2</v>
      </c>
      <c r="F124" s="73">
        <v>2.92</v>
      </c>
      <c r="G124" s="73">
        <v>2.99</v>
      </c>
      <c r="H124" s="264">
        <v>2.1600000000000001E-2</v>
      </c>
      <c r="I124" s="83">
        <v>2075491641.8299999</v>
      </c>
      <c r="J124" s="228">
        <f t="shared" si="33"/>
        <v>6.976338592769521E-2</v>
      </c>
      <c r="K124" s="73">
        <v>2.91</v>
      </c>
      <c r="L124" s="73">
        <v>2.98</v>
      </c>
      <c r="M124" s="264">
        <v>-2.8999999999999998E-3</v>
      </c>
      <c r="N124" s="89">
        <f>((I124-D124)/D124)</f>
        <v>-3.660836722563769E-3</v>
      </c>
      <c r="O124" s="89">
        <f t="shared" si="34"/>
        <v>-3.3444816053512477E-3</v>
      </c>
      <c r="P124" s="271">
        <f t="shared" si="35"/>
        <v>-2.4500000000000001E-2</v>
      </c>
      <c r="Q124" s="140"/>
    </row>
    <row r="125" spans="1:21" s="142" customFormat="1" ht="12" customHeight="1">
      <c r="A125" s="374">
        <v>101</v>
      </c>
      <c r="B125" s="268" t="s">
        <v>99</v>
      </c>
      <c r="C125" s="76" t="s">
        <v>54</v>
      </c>
      <c r="D125" s="73">
        <v>166234780.97999999</v>
      </c>
      <c r="E125" s="227">
        <f t="shared" si="36"/>
        <v>5.5940847046108029E-3</v>
      </c>
      <c r="F125" s="73">
        <v>1.6325000000000001</v>
      </c>
      <c r="G125" s="73">
        <v>1.6543000000000001</v>
      </c>
      <c r="H125" s="264">
        <v>1.3899999999999999E-2</v>
      </c>
      <c r="I125" s="73">
        <v>169750644.84999999</v>
      </c>
      <c r="J125" s="228">
        <f t="shared" si="33"/>
        <v>5.7058190500367551E-3</v>
      </c>
      <c r="K125" s="73">
        <v>1.6444000000000001</v>
      </c>
      <c r="L125" s="73">
        <v>1.6667000000000001</v>
      </c>
      <c r="M125" s="264">
        <v>2.1899999999999999E-2</v>
      </c>
      <c r="N125" s="89">
        <f>((I125-D125)/D125)</f>
        <v>2.1149989486393975E-2</v>
      </c>
      <c r="O125" s="89">
        <f t="shared" ref="O125:O135" si="38">((L125-G125)/G125)</f>
        <v>7.4956174817143E-3</v>
      </c>
      <c r="P125" s="271">
        <f t="shared" si="35"/>
        <v>8.0000000000000002E-3</v>
      </c>
      <c r="Q125" s="140"/>
    </row>
    <row r="126" spans="1:21" s="142" customFormat="1" ht="12" customHeight="1">
      <c r="A126" s="374">
        <v>102</v>
      </c>
      <c r="B126" s="268" t="s">
        <v>46</v>
      </c>
      <c r="C126" s="76" t="s">
        <v>236</v>
      </c>
      <c r="D126" s="73">
        <v>605217638.57000005</v>
      </c>
      <c r="E126" s="227">
        <f t="shared" si="36"/>
        <v>2.0366608689985514E-2</v>
      </c>
      <c r="F126" s="73">
        <v>1.1347</v>
      </c>
      <c r="G126" s="73">
        <v>1.1505000000000001</v>
      </c>
      <c r="H126" s="264">
        <v>3.1699999999999999E-2</v>
      </c>
      <c r="I126" s="73">
        <v>609110390.00999999</v>
      </c>
      <c r="J126" s="228">
        <f t="shared" si="33"/>
        <v>2.047399389831759E-2</v>
      </c>
      <c r="K126" s="73">
        <v>1.1418999999999999</v>
      </c>
      <c r="L126" s="73">
        <v>1.1578999999999999</v>
      </c>
      <c r="M126" s="264">
        <v>4.2599999999999999E-2</v>
      </c>
      <c r="N126" s="89">
        <f t="shared" ref="N126:N135" si="39">((I126-D126)/D126)</f>
        <v>6.431986102053598E-3</v>
      </c>
      <c r="O126" s="89">
        <f t="shared" si="38"/>
        <v>6.4319860930029124E-3</v>
      </c>
      <c r="P126" s="271">
        <f t="shared" si="35"/>
        <v>1.09E-2</v>
      </c>
      <c r="Q126" s="140"/>
    </row>
    <row r="127" spans="1:21" s="142" customFormat="1" ht="12" customHeight="1">
      <c r="A127" s="374">
        <v>103</v>
      </c>
      <c r="B127" s="268" t="s">
        <v>118</v>
      </c>
      <c r="C127" s="76" t="s">
        <v>120</v>
      </c>
      <c r="D127" s="73">
        <v>116590268.23999999</v>
      </c>
      <c r="E127" s="227">
        <f t="shared" si="36"/>
        <v>3.9234619399313546E-3</v>
      </c>
      <c r="F127" s="73">
        <v>1.1406000000000001</v>
      </c>
      <c r="G127" s="73">
        <v>1.1551</v>
      </c>
      <c r="H127" s="264">
        <v>-8.5999999999999993E-2</v>
      </c>
      <c r="I127" s="73">
        <v>116590268.23999999</v>
      </c>
      <c r="J127" s="228">
        <f t="shared" si="33"/>
        <v>3.9189422470855923E-3</v>
      </c>
      <c r="K127" s="73">
        <v>1.2875000000000001</v>
      </c>
      <c r="L127" s="73">
        <v>1.3039000000000001</v>
      </c>
      <c r="M127" s="264">
        <v>3.1699999999999999E-2</v>
      </c>
      <c r="N127" s="89">
        <f t="shared" si="39"/>
        <v>0</v>
      </c>
      <c r="O127" s="89">
        <f t="shared" si="38"/>
        <v>0.12882001558306644</v>
      </c>
      <c r="P127" s="271">
        <f t="shared" si="35"/>
        <v>0.1177</v>
      </c>
      <c r="Q127" s="140"/>
    </row>
    <row r="128" spans="1:21" s="142" customFormat="1" ht="12" customHeight="1">
      <c r="A128" s="374">
        <v>104</v>
      </c>
      <c r="B128" s="268" t="s">
        <v>96</v>
      </c>
      <c r="C128" s="76" t="s">
        <v>122</v>
      </c>
      <c r="D128" s="73">
        <v>223649579.19123003</v>
      </c>
      <c r="E128" s="227">
        <f t="shared" si="36"/>
        <v>7.526190865537497E-3</v>
      </c>
      <c r="F128" s="73">
        <v>143.69677162073953</v>
      </c>
      <c r="G128" s="73">
        <v>144.95269516459226</v>
      </c>
      <c r="H128" s="264">
        <v>0</v>
      </c>
      <c r="I128" s="73">
        <v>222578570.08597285</v>
      </c>
      <c r="J128" s="228">
        <f t="shared" si="33"/>
        <v>7.4815211833139912E-3</v>
      </c>
      <c r="K128" s="73">
        <v>145.39726929133624</v>
      </c>
      <c r="L128" s="73">
        <v>146.72210540599571</v>
      </c>
      <c r="M128" s="264">
        <v>0</v>
      </c>
      <c r="N128" s="89">
        <f t="shared" si="39"/>
        <v>-4.7887821167837937E-3</v>
      </c>
      <c r="O128" s="89">
        <f t="shared" si="38"/>
        <v>1.2206811604256839E-2</v>
      </c>
      <c r="P128" s="271">
        <f t="shared" si="35"/>
        <v>0</v>
      </c>
      <c r="Q128" s="140"/>
      <c r="R128" s="270"/>
      <c r="S128" s="270"/>
      <c r="T128" s="141"/>
    </row>
    <row r="129" spans="1:23" s="142" customFormat="1" ht="12" customHeight="1">
      <c r="A129" s="374">
        <v>105</v>
      </c>
      <c r="B129" s="268" t="s">
        <v>41</v>
      </c>
      <c r="C129" s="76" t="s">
        <v>128</v>
      </c>
      <c r="D129" s="73">
        <v>160391096.81999999</v>
      </c>
      <c r="E129" s="227">
        <f t="shared" si="36"/>
        <v>5.3974347377066722E-3</v>
      </c>
      <c r="F129" s="73">
        <v>3.6511999999999998</v>
      </c>
      <c r="G129" s="73">
        <v>3.8176000000000001</v>
      </c>
      <c r="H129" s="264">
        <v>4.5600000000000002E-2</v>
      </c>
      <c r="I129" s="73">
        <v>160612417.63</v>
      </c>
      <c r="J129" s="228">
        <f t="shared" si="33"/>
        <v>5.3986563231940106E-3</v>
      </c>
      <c r="K129" s="73">
        <v>3.6562000000000001</v>
      </c>
      <c r="L129" s="73">
        <v>3.8226</v>
      </c>
      <c r="M129" s="264">
        <v>4.7E-2</v>
      </c>
      <c r="N129" s="89">
        <f t="shared" si="39"/>
        <v>1.3798821405179439E-3</v>
      </c>
      <c r="O129" s="89">
        <f t="shared" si="38"/>
        <v>1.30972338642076E-3</v>
      </c>
      <c r="P129" s="271">
        <f t="shared" si="35"/>
        <v>1.3999999999999985E-3</v>
      </c>
      <c r="Q129" s="140"/>
      <c r="S129" s="259"/>
      <c r="T129" s="141"/>
    </row>
    <row r="130" spans="1:23" s="142" customFormat="1" ht="12" customHeight="1">
      <c r="A130" s="374">
        <v>106</v>
      </c>
      <c r="B130" s="268" t="s">
        <v>97</v>
      </c>
      <c r="C130" s="76" t="s">
        <v>170</v>
      </c>
      <c r="D130" s="73">
        <v>355744448.54000002</v>
      </c>
      <c r="E130" s="227">
        <f t="shared" si="36"/>
        <v>1.1971409151537592E-2</v>
      </c>
      <c r="F130" s="73">
        <v>137.85</v>
      </c>
      <c r="G130" s="73">
        <v>138.75</v>
      </c>
      <c r="H130" s="264">
        <v>4.2790000000000002E-2</v>
      </c>
      <c r="I130" s="73">
        <v>355647167.62</v>
      </c>
      <c r="J130" s="228">
        <f t="shared" si="33"/>
        <v>1.195434860286371E-2</v>
      </c>
      <c r="K130" s="73">
        <v>137.76</v>
      </c>
      <c r="L130" s="73">
        <v>138.66</v>
      </c>
      <c r="M130" s="264">
        <v>4.2110000000000002E-2</v>
      </c>
      <c r="N130" s="89">
        <f>((I130-D130)/D130)</f>
        <v>-2.7345731015414115E-4</v>
      </c>
      <c r="O130" s="89">
        <f t="shared" si="38"/>
        <v>-6.4864864864867323E-4</v>
      </c>
      <c r="P130" s="271">
        <f t="shared" si="35"/>
        <v>-6.8000000000000005E-4</v>
      </c>
      <c r="Q130" s="140"/>
    </row>
    <row r="131" spans="1:23" s="142" customFormat="1" ht="12" customHeight="1">
      <c r="A131" s="374">
        <v>107</v>
      </c>
      <c r="B131" s="268" t="s">
        <v>114</v>
      </c>
      <c r="C131" s="76" t="s">
        <v>143</v>
      </c>
      <c r="D131" s="83">
        <v>133152799.55</v>
      </c>
      <c r="E131" s="227">
        <f t="shared" si="36"/>
        <v>4.4808194467340721E-3</v>
      </c>
      <c r="F131" s="73">
        <v>140.00587999999999</v>
      </c>
      <c r="G131" s="73">
        <v>145.03180800000001</v>
      </c>
      <c r="H131" s="264">
        <v>8.0000000000000004E-4</v>
      </c>
      <c r="I131" s="83">
        <v>133399310.7</v>
      </c>
      <c r="J131" s="228">
        <f t="shared" si="33"/>
        <v>4.4839436629323182E-3</v>
      </c>
      <c r="K131" s="73">
        <v>140.50299000000001</v>
      </c>
      <c r="L131" s="73">
        <v>145.594303</v>
      </c>
      <c r="M131" s="264">
        <v>-1E-3</v>
      </c>
      <c r="N131" s="89">
        <f>((I131-D131)/D131)</f>
        <v>1.8513403460769066E-3</v>
      </c>
      <c r="O131" s="89">
        <f>((L131-G131)/G131)</f>
        <v>3.8784250693474371E-3</v>
      </c>
      <c r="P131" s="271">
        <f t="shared" si="35"/>
        <v>-1.8E-3</v>
      </c>
      <c r="Q131" s="140"/>
      <c r="R131" s="141"/>
      <c r="T131" s="169"/>
    </row>
    <row r="132" spans="1:23" s="142" customFormat="1" ht="12" customHeight="1">
      <c r="A132" s="374">
        <v>108</v>
      </c>
      <c r="B132" s="268" t="s">
        <v>113</v>
      </c>
      <c r="C132" s="76" t="s">
        <v>157</v>
      </c>
      <c r="D132" s="83">
        <v>1118671683.5899999</v>
      </c>
      <c r="E132" s="227">
        <f>(D132/$D$136)</f>
        <v>3.7645215506404393E-2</v>
      </c>
      <c r="F132" s="73">
        <v>2.2227999999999999</v>
      </c>
      <c r="G132" s="73">
        <v>2.2669000000000001</v>
      </c>
      <c r="H132" s="264">
        <v>-0.3382</v>
      </c>
      <c r="I132" s="83">
        <v>1138953079.6199999</v>
      </c>
      <c r="J132" s="228">
        <f>(I132/$I$136)</f>
        <v>3.8283566961034875E-2</v>
      </c>
      <c r="K132" s="73">
        <v>2.2627999999999999</v>
      </c>
      <c r="L132" s="73">
        <v>2.3083999999999998</v>
      </c>
      <c r="M132" s="264">
        <v>0.3296</v>
      </c>
      <c r="N132" s="89">
        <f>((I132-D132)/D132)</f>
        <v>1.8129891305475494E-2</v>
      </c>
      <c r="O132" s="89">
        <f>((L132-G132)/G132)</f>
        <v>1.8306938991574241E-2</v>
      </c>
      <c r="P132" s="271">
        <f t="shared" si="35"/>
        <v>0.66779999999999995</v>
      </c>
      <c r="Q132" s="140"/>
      <c r="R132" s="148"/>
      <c r="T132" s="169"/>
    </row>
    <row r="133" spans="1:23" s="142" customFormat="1" ht="12" customHeight="1">
      <c r="A133" s="374">
        <v>109</v>
      </c>
      <c r="B133" s="268" t="s">
        <v>175</v>
      </c>
      <c r="C133" s="76" t="s">
        <v>207</v>
      </c>
      <c r="D133" s="83">
        <v>17874691.32</v>
      </c>
      <c r="E133" s="227">
        <f>(D133/$D$136)</f>
        <v>6.01513935431369E-4</v>
      </c>
      <c r="F133" s="73">
        <v>1.1561999999999999</v>
      </c>
      <c r="G133" s="73">
        <v>1.1561999999999999</v>
      </c>
      <c r="H133" s="264">
        <v>1.617E-2</v>
      </c>
      <c r="I133" s="83">
        <v>18165206.59</v>
      </c>
      <c r="J133" s="228">
        <f>(I133/$I$136)</f>
        <v>6.1058608584764506E-4</v>
      </c>
      <c r="K133" s="73">
        <v>1.175</v>
      </c>
      <c r="L133" s="73">
        <v>1.175</v>
      </c>
      <c r="M133" s="264" t="s">
        <v>269</v>
      </c>
      <c r="N133" s="89">
        <f>((I133-D133)/D133)</f>
        <v>1.6252883185453496E-2</v>
      </c>
      <c r="O133" s="89">
        <f>((L133-G133)/G133)</f>
        <v>1.6260162601626146E-2</v>
      </c>
      <c r="P133" s="271" t="e">
        <f t="shared" si="35"/>
        <v>#VALUE!</v>
      </c>
      <c r="Q133" s="140"/>
      <c r="R133" s="141"/>
      <c r="T133" s="169"/>
    </row>
    <row r="134" spans="1:23" s="142" customFormat="1" ht="12" customHeight="1">
      <c r="A134" s="374">
        <v>110</v>
      </c>
      <c r="B134" s="268" t="s">
        <v>188</v>
      </c>
      <c r="C134" s="76" t="s">
        <v>237</v>
      </c>
      <c r="D134" s="83">
        <v>201675110.19</v>
      </c>
      <c r="E134" s="227">
        <f>(D134/$D$136)</f>
        <v>6.7867123989552563E-3</v>
      </c>
      <c r="F134" s="73">
        <v>1.0334000000000001</v>
      </c>
      <c r="G134" s="73">
        <v>1.0334000000000001</v>
      </c>
      <c r="H134" s="264">
        <v>0.22578913918508595</v>
      </c>
      <c r="I134" s="83">
        <v>205303739.84999999</v>
      </c>
      <c r="J134" s="228">
        <f>(I134/$I$136)</f>
        <v>6.9008632686788892E-3</v>
      </c>
      <c r="K134" s="73">
        <v>1.0468</v>
      </c>
      <c r="L134" s="73">
        <v>1.0468</v>
      </c>
      <c r="M134" s="264">
        <v>0.30328602029046769</v>
      </c>
      <c r="N134" s="89">
        <f>((I134-D134)/D134)</f>
        <v>1.7992451604868002E-2</v>
      </c>
      <c r="O134" s="89">
        <f>((L134-G134)/G134)</f>
        <v>1.2966905360944315E-2</v>
      </c>
      <c r="P134" s="271">
        <f>M134-H134</f>
        <v>7.7496881105381749E-2</v>
      </c>
      <c r="Q134" s="140"/>
      <c r="R134" s="141"/>
      <c r="S134" s="170"/>
      <c r="T134" s="169"/>
    </row>
    <row r="135" spans="1:23" s="142" customFormat="1" ht="12" customHeight="1">
      <c r="A135" s="374">
        <v>111</v>
      </c>
      <c r="B135" s="268" t="s">
        <v>198</v>
      </c>
      <c r="C135" s="76" t="s">
        <v>200</v>
      </c>
      <c r="D135" s="73">
        <v>4489550.75</v>
      </c>
      <c r="E135" s="227">
        <f t="shared" si="36"/>
        <v>1.5108106157501769E-4</v>
      </c>
      <c r="F135" s="73">
        <v>100.97799999999999</v>
      </c>
      <c r="G135" s="73">
        <v>101.188</v>
      </c>
      <c r="H135" s="264">
        <v>-4.045E-3</v>
      </c>
      <c r="I135" s="73">
        <v>4398621.0599999996</v>
      </c>
      <c r="J135" s="228">
        <f t="shared" si="33"/>
        <v>1.4785060675450427E-4</v>
      </c>
      <c r="K135" s="73">
        <v>101.217</v>
      </c>
      <c r="L135" s="73">
        <v>101.43600000000001</v>
      </c>
      <c r="M135" s="264">
        <v>1.72E-2</v>
      </c>
      <c r="N135" s="89">
        <f t="shared" si="39"/>
        <v>-2.0253627826793227E-2</v>
      </c>
      <c r="O135" s="89">
        <f t="shared" si="38"/>
        <v>2.4508835039728492E-3</v>
      </c>
      <c r="P135" s="271">
        <f t="shared" si="35"/>
        <v>2.1245E-2</v>
      </c>
      <c r="Q135" s="140"/>
      <c r="R135" s="141"/>
      <c r="S135" s="170"/>
      <c r="T135" s="169"/>
    </row>
    <row r="136" spans="1:23" s="142" customFormat="1" ht="12" customHeight="1">
      <c r="A136" s="252"/>
      <c r="B136" s="15"/>
      <c r="C136" s="320" t="s">
        <v>47</v>
      </c>
      <c r="D136" s="255">
        <f>SUM(D114:D135)</f>
        <v>29716171591.571465</v>
      </c>
      <c r="E136" s="340">
        <f>(D136/$D$155)</f>
        <v>2.2327170610328659E-2</v>
      </c>
      <c r="F136" s="15"/>
      <c r="G136" s="15"/>
      <c r="H136" s="356"/>
      <c r="I136" s="255">
        <f>SUM(I114:I135)</f>
        <v>29750443075.986874</v>
      </c>
      <c r="J136" s="340">
        <f>(I136/$I$155)</f>
        <v>2.2028705418130606E-2</v>
      </c>
      <c r="K136" s="342"/>
      <c r="L136" s="215"/>
      <c r="M136" s="357"/>
      <c r="N136" s="344">
        <f>((I136-D136)/D136)</f>
        <v>1.1532940678377853E-3</v>
      </c>
      <c r="O136" s="344"/>
      <c r="P136" s="345">
        <f t="shared" si="35"/>
        <v>0</v>
      </c>
      <c r="Q136" s="140"/>
      <c r="R136" s="141"/>
      <c r="S136" s="170"/>
      <c r="T136" s="169"/>
    </row>
    <row r="137" spans="1:23" s="142" customFormat="1" ht="5.25" customHeight="1">
      <c r="A137" s="395"/>
      <c r="B137" s="396"/>
      <c r="C137" s="396"/>
      <c r="D137" s="396"/>
      <c r="E137" s="396"/>
      <c r="F137" s="396"/>
      <c r="G137" s="396"/>
      <c r="H137" s="396"/>
      <c r="I137" s="396"/>
      <c r="J137" s="396"/>
      <c r="K137" s="396"/>
      <c r="L137" s="396"/>
      <c r="M137" s="396"/>
      <c r="N137" s="396"/>
      <c r="O137" s="396"/>
      <c r="P137" s="397"/>
      <c r="R137" s="141"/>
      <c r="S137" s="170"/>
      <c r="T137" s="169"/>
    </row>
    <row r="138" spans="1:23" s="142" customFormat="1" ht="12" customHeight="1">
      <c r="A138" s="377" t="s">
        <v>74</v>
      </c>
      <c r="B138" s="378"/>
      <c r="C138" s="378"/>
      <c r="D138" s="378"/>
      <c r="E138" s="378"/>
      <c r="F138" s="378"/>
      <c r="G138" s="378"/>
      <c r="H138" s="378"/>
      <c r="I138" s="378"/>
      <c r="J138" s="378"/>
      <c r="K138" s="378"/>
      <c r="L138" s="378"/>
      <c r="M138" s="378"/>
      <c r="N138" s="378"/>
      <c r="O138" s="378"/>
      <c r="P138" s="379"/>
      <c r="S138" s="171"/>
      <c r="T138" s="169"/>
    </row>
    <row r="139" spans="1:23" s="142" customFormat="1" ht="12" customHeight="1">
      <c r="A139" s="374">
        <v>112</v>
      </c>
      <c r="B139" s="268" t="s">
        <v>210</v>
      </c>
      <c r="C139" s="76" t="s">
        <v>209</v>
      </c>
      <c r="D139" s="77">
        <v>570577122.20000005</v>
      </c>
      <c r="E139" s="227">
        <f>(D139/$D$142)</f>
        <v>0.21728479489242694</v>
      </c>
      <c r="F139" s="77">
        <v>15.100099999999999</v>
      </c>
      <c r="G139" s="77">
        <v>15.2651</v>
      </c>
      <c r="H139" s="264">
        <v>3.3500000000000002E-2</v>
      </c>
      <c r="I139" s="77">
        <v>578904294.89999998</v>
      </c>
      <c r="J139" s="227">
        <f>(I139/$I$142)</f>
        <v>0.2184137172608695</v>
      </c>
      <c r="K139" s="77">
        <v>15.357200000000001</v>
      </c>
      <c r="L139" s="77">
        <v>15.5276</v>
      </c>
      <c r="M139" s="264">
        <v>5.1200000000000002E-2</v>
      </c>
      <c r="N139" s="89">
        <f>((I139-D139)/D139)</f>
        <v>1.4594298256986665E-2</v>
      </c>
      <c r="O139" s="139">
        <f>((L139-G139)/G139)</f>
        <v>1.7196087808137469E-2</v>
      </c>
      <c r="P139" s="271">
        <f>M139-H139</f>
        <v>1.77E-2</v>
      </c>
      <c r="Q139" s="140"/>
      <c r="S139" s="143"/>
      <c r="T139" s="169"/>
    </row>
    <row r="140" spans="1:23" s="142" customFormat="1" ht="11.25" customHeight="1">
      <c r="A140" s="374">
        <v>113</v>
      </c>
      <c r="B140" s="268" t="s">
        <v>6</v>
      </c>
      <c r="C140" s="76" t="s">
        <v>30</v>
      </c>
      <c r="D140" s="74">
        <v>1623933802.6800001</v>
      </c>
      <c r="E140" s="227">
        <f>(D140/$D$142)</f>
        <v>0.61841968334390873</v>
      </c>
      <c r="F140" s="77">
        <v>1.32</v>
      </c>
      <c r="G140" s="77">
        <v>1.34</v>
      </c>
      <c r="H140" s="264">
        <v>3.0800000000000001E-2</v>
      </c>
      <c r="I140" s="74">
        <v>1638017426.55</v>
      </c>
      <c r="J140" s="227">
        <f>(I140/$I$142)</f>
        <v>0.61800452721234211</v>
      </c>
      <c r="K140" s="77">
        <v>1.33</v>
      </c>
      <c r="L140" s="77">
        <v>1.35</v>
      </c>
      <c r="M140" s="264">
        <v>3.85E-2</v>
      </c>
      <c r="N140" s="89">
        <f>((I140-D140)/D140)</f>
        <v>8.6725356949633597E-3</v>
      </c>
      <c r="O140" s="89">
        <f>((L140-G140)/G140)</f>
        <v>7.462686567164185E-3</v>
      </c>
      <c r="P140" s="271">
        <f>M140-H140</f>
        <v>7.6999999999999985E-3</v>
      </c>
      <c r="Q140" s="140"/>
    </row>
    <row r="141" spans="1:23" s="142" customFormat="1" ht="12" customHeight="1">
      <c r="A141" s="374">
        <v>114</v>
      </c>
      <c r="B141" s="268" t="s">
        <v>8</v>
      </c>
      <c r="C141" s="76" t="s">
        <v>31</v>
      </c>
      <c r="D141" s="77">
        <v>431430400.11000001</v>
      </c>
      <c r="E141" s="227">
        <f>(D141/$D$142)</f>
        <v>0.1642955217636643</v>
      </c>
      <c r="F141" s="77">
        <v>39.4756</v>
      </c>
      <c r="G141" s="77">
        <v>40.665900000000001</v>
      </c>
      <c r="H141" s="264">
        <v>3.3E-3</v>
      </c>
      <c r="I141" s="77">
        <v>433572497.31999999</v>
      </c>
      <c r="J141" s="227">
        <f>(I141/$I$142)</f>
        <v>0.16358175552678833</v>
      </c>
      <c r="K141" s="77">
        <v>39.295299999999997</v>
      </c>
      <c r="L141" s="77">
        <v>40.4801</v>
      </c>
      <c r="M141" s="264">
        <v>-1.2999999999999999E-3</v>
      </c>
      <c r="N141" s="89">
        <f>((I141-D141)/D141)</f>
        <v>4.9651049380243419E-3</v>
      </c>
      <c r="O141" s="89">
        <f>((L141-G141)/G141)</f>
        <v>-4.5689385947440091E-3</v>
      </c>
      <c r="P141" s="271">
        <f>M141-H141</f>
        <v>-4.5999999999999999E-3</v>
      </c>
      <c r="Q141" s="140"/>
      <c r="U141" s="213"/>
      <c r="V141" s="214"/>
      <c r="W141" s="140"/>
    </row>
    <row r="142" spans="1:23" s="142" customFormat="1" ht="12.75" customHeight="1">
      <c r="A142" s="252"/>
      <c r="B142" s="15"/>
      <c r="C142" s="320" t="s">
        <v>47</v>
      </c>
      <c r="D142" s="255">
        <f>SUM(D139:D141)</f>
        <v>2625941324.9900002</v>
      </c>
      <c r="E142" s="340">
        <f>(D142/$D$155)</f>
        <v>1.9729943944863234E-3</v>
      </c>
      <c r="F142" s="15"/>
      <c r="G142" s="15"/>
      <c r="H142" s="356"/>
      <c r="I142" s="255">
        <f>SUM(I139:I141)</f>
        <v>2650494218.77</v>
      </c>
      <c r="J142" s="340">
        <f>(I142/$I$155)</f>
        <v>1.9625575393487056E-3</v>
      </c>
      <c r="K142" s="342"/>
      <c r="L142" s="215"/>
      <c r="M142" s="357"/>
      <c r="N142" s="344">
        <f>((I142-D142)/D142)</f>
        <v>9.35013038804027E-3</v>
      </c>
      <c r="O142" s="344"/>
      <c r="P142" s="345">
        <f>M142-H142</f>
        <v>0</v>
      </c>
      <c r="Q142" s="140"/>
      <c r="T142" s="141"/>
    </row>
    <row r="143" spans="1:23" s="142" customFormat="1" ht="4.5" customHeight="1">
      <c r="A143" s="395"/>
      <c r="B143" s="396"/>
      <c r="C143" s="396"/>
      <c r="D143" s="396"/>
      <c r="E143" s="396"/>
      <c r="F143" s="396"/>
      <c r="G143" s="396"/>
      <c r="H143" s="396"/>
      <c r="I143" s="396"/>
      <c r="J143" s="396"/>
      <c r="K143" s="396"/>
      <c r="L143" s="396"/>
      <c r="M143" s="396"/>
      <c r="N143" s="396"/>
      <c r="O143" s="396"/>
      <c r="P143" s="397"/>
      <c r="T143" s="141"/>
    </row>
    <row r="144" spans="1:23" s="142" customFormat="1" ht="12.75" customHeight="1">
      <c r="A144" s="377" t="s">
        <v>222</v>
      </c>
      <c r="B144" s="378"/>
      <c r="C144" s="378"/>
      <c r="D144" s="378"/>
      <c r="E144" s="378"/>
      <c r="F144" s="378"/>
      <c r="G144" s="378"/>
      <c r="H144" s="378"/>
      <c r="I144" s="378"/>
      <c r="J144" s="378"/>
      <c r="K144" s="378"/>
      <c r="L144" s="378"/>
      <c r="M144" s="378"/>
      <c r="N144" s="378"/>
      <c r="O144" s="378"/>
      <c r="P144" s="379"/>
      <c r="T144" s="141"/>
    </row>
    <row r="145" spans="1:20" s="142" customFormat="1" ht="12.75" customHeight="1">
      <c r="A145" s="380" t="s">
        <v>223</v>
      </c>
      <c r="B145" s="381"/>
      <c r="C145" s="381"/>
      <c r="D145" s="381"/>
      <c r="E145" s="381"/>
      <c r="F145" s="381"/>
      <c r="G145" s="381"/>
      <c r="H145" s="381"/>
      <c r="I145" s="381"/>
      <c r="J145" s="381"/>
      <c r="K145" s="381"/>
      <c r="L145" s="381"/>
      <c r="M145" s="381"/>
      <c r="N145" s="381"/>
      <c r="O145" s="381"/>
      <c r="P145" s="382"/>
      <c r="T145" s="141"/>
    </row>
    <row r="146" spans="1:20" s="142" customFormat="1" ht="12" customHeight="1">
      <c r="A146" s="374">
        <v>115</v>
      </c>
      <c r="B146" s="268" t="s">
        <v>28</v>
      </c>
      <c r="C146" s="76" t="s">
        <v>142</v>
      </c>
      <c r="D146" s="256">
        <v>3084862505.6900001</v>
      </c>
      <c r="E146" s="227">
        <f>(D146/$D$154)</f>
        <v>0.16988412541944958</v>
      </c>
      <c r="F146" s="117">
        <v>1.56</v>
      </c>
      <c r="G146" s="117">
        <v>1.58</v>
      </c>
      <c r="H146" s="265">
        <v>2.63E-2</v>
      </c>
      <c r="I146" s="256">
        <v>3080684864.5599999</v>
      </c>
      <c r="J146" s="227">
        <f>(I146/$I$154)</f>
        <v>0.16979783374734589</v>
      </c>
      <c r="K146" s="117">
        <v>1.56</v>
      </c>
      <c r="L146" s="117">
        <v>1.57</v>
      </c>
      <c r="M146" s="265">
        <v>2.63E-2</v>
      </c>
      <c r="N146" s="139">
        <f>((I146-D146)/D146)</f>
        <v>-1.3542390049133453E-3</v>
      </c>
      <c r="O146" s="139">
        <f>((L146-G146)/G146)</f>
        <v>-6.329113924050638E-3</v>
      </c>
      <c r="P146" s="271">
        <f>M146-H146</f>
        <v>0</v>
      </c>
      <c r="Q146" s="140"/>
      <c r="T146" s="141"/>
    </row>
    <row r="147" spans="1:20" s="142" customFormat="1" ht="12.75" customHeight="1">
      <c r="A147" s="374">
        <v>116</v>
      </c>
      <c r="B147" s="268" t="s">
        <v>6</v>
      </c>
      <c r="C147" s="76" t="s">
        <v>73</v>
      </c>
      <c r="D147" s="256">
        <v>278505905.62</v>
      </c>
      <c r="E147" s="227">
        <f>(D147/$D$154)</f>
        <v>1.5337387683611745E-2</v>
      </c>
      <c r="F147" s="117">
        <v>243.6</v>
      </c>
      <c r="G147" s="117">
        <v>247.21</v>
      </c>
      <c r="H147" s="265">
        <v>1.3599999999999999E-2</v>
      </c>
      <c r="I147" s="256">
        <v>282370101.02999997</v>
      </c>
      <c r="J147" s="227">
        <f>(I147/$I$154)</f>
        <v>1.5563367750294406E-2</v>
      </c>
      <c r="K147" s="117">
        <v>245.07</v>
      </c>
      <c r="L147" s="117">
        <v>248.65</v>
      </c>
      <c r="M147" s="265">
        <v>1.95E-2</v>
      </c>
      <c r="N147" s="89">
        <f>((I147-D147)/D147)</f>
        <v>1.3874734187045806E-2</v>
      </c>
      <c r="O147" s="89">
        <f>((L147-G147)/G147)</f>
        <v>5.8250070790016491E-3</v>
      </c>
      <c r="P147" s="271">
        <f>M147-H147</f>
        <v>5.9000000000000007E-3</v>
      </c>
      <c r="Q147" s="140"/>
      <c r="R147" s="222"/>
    </row>
    <row r="148" spans="1:20" s="142" customFormat="1" ht="6" customHeight="1">
      <c r="A148" s="395"/>
      <c r="B148" s="396"/>
      <c r="C148" s="396"/>
      <c r="D148" s="396"/>
      <c r="E148" s="396"/>
      <c r="F148" s="396"/>
      <c r="G148" s="396"/>
      <c r="H148" s="396"/>
      <c r="I148" s="396"/>
      <c r="J148" s="396"/>
      <c r="K148" s="396"/>
      <c r="L148" s="396"/>
      <c r="M148" s="396"/>
      <c r="N148" s="396"/>
      <c r="O148" s="396"/>
      <c r="P148" s="397"/>
      <c r="R148" s="222"/>
    </row>
    <row r="149" spans="1:20" s="142" customFormat="1" ht="12" customHeight="1">
      <c r="A149" s="380" t="s">
        <v>224</v>
      </c>
      <c r="B149" s="381"/>
      <c r="C149" s="381"/>
      <c r="D149" s="381"/>
      <c r="E149" s="381"/>
      <c r="F149" s="381"/>
      <c r="G149" s="381"/>
      <c r="H149" s="381"/>
      <c r="I149" s="381"/>
      <c r="J149" s="381"/>
      <c r="K149" s="381"/>
      <c r="L149" s="381"/>
      <c r="M149" s="381"/>
      <c r="N149" s="381"/>
      <c r="O149" s="381"/>
      <c r="P149" s="382"/>
      <c r="R149" s="222"/>
    </row>
    <row r="150" spans="1:20" s="142" customFormat="1" ht="12" customHeight="1">
      <c r="A150" s="374">
        <v>117</v>
      </c>
      <c r="B150" s="268" t="s">
        <v>6</v>
      </c>
      <c r="C150" s="76" t="s">
        <v>144</v>
      </c>
      <c r="D150" s="83">
        <v>7266917771.5500002</v>
      </c>
      <c r="E150" s="227">
        <f>(D150/$D$154)</f>
        <v>0.40019092190907729</v>
      </c>
      <c r="F150" s="84">
        <v>117.31</v>
      </c>
      <c r="G150" s="84">
        <v>117.31</v>
      </c>
      <c r="H150" s="264">
        <v>3.2000000000000002E-3</v>
      </c>
      <c r="I150" s="83">
        <v>7271160117.4099998</v>
      </c>
      <c r="J150" s="227">
        <f>(I150/$I$154)</f>
        <v>0.40076388564419141</v>
      </c>
      <c r="K150" s="84">
        <v>117.4</v>
      </c>
      <c r="L150" s="84">
        <v>117.4</v>
      </c>
      <c r="M150" s="264">
        <v>3.8999999999999998E-3</v>
      </c>
      <c r="N150" s="89">
        <f t="shared" ref="N150:N155" si="40">((I150-D150)/D150)</f>
        <v>5.8378889005851291E-4</v>
      </c>
      <c r="O150" s="89">
        <f>((L150-G150)/G150)</f>
        <v>7.671980223340159E-4</v>
      </c>
      <c r="P150" s="271">
        <f>M150-H150</f>
        <v>6.9999999999999967E-4</v>
      </c>
      <c r="Q150" s="140"/>
      <c r="R150" s="222"/>
    </row>
    <row r="151" spans="1:20" s="142" customFormat="1" ht="12" customHeight="1">
      <c r="A151" s="374">
        <v>118</v>
      </c>
      <c r="B151" s="268" t="s">
        <v>205</v>
      </c>
      <c r="C151" s="76" t="s">
        <v>206</v>
      </c>
      <c r="D151" s="83">
        <v>5403545776.6199999</v>
      </c>
      <c r="E151" s="227">
        <f>(D151/$D$154)</f>
        <v>0.29757457479283106</v>
      </c>
      <c r="F151" s="83">
        <v>116.66</v>
      </c>
      <c r="G151" s="83">
        <v>116.66</v>
      </c>
      <c r="H151" s="264">
        <v>4.7999999999999996E-3</v>
      </c>
      <c r="I151" s="83">
        <v>5406485095.6999998</v>
      </c>
      <c r="J151" s="227">
        <f>(I151/$I$154)</f>
        <v>0.29798875827835997</v>
      </c>
      <c r="K151" s="83">
        <v>116.84</v>
      </c>
      <c r="L151" s="83">
        <v>116.84</v>
      </c>
      <c r="M151" s="264">
        <v>4.7999999999999996E-3</v>
      </c>
      <c r="N151" s="89">
        <f t="shared" si="40"/>
        <v>5.4396116948203456E-4</v>
      </c>
      <c r="O151" s="89">
        <f>((L151-G151)/G151)</f>
        <v>1.5429453111606962E-3</v>
      </c>
      <c r="P151" s="271">
        <f>M151-H151</f>
        <v>0</v>
      </c>
      <c r="Q151" s="140"/>
      <c r="R151" s="222"/>
    </row>
    <row r="152" spans="1:20" s="142" customFormat="1" ht="12" customHeight="1">
      <c r="A152" s="374">
        <v>119</v>
      </c>
      <c r="B152" s="268" t="s">
        <v>46</v>
      </c>
      <c r="C152" s="76" t="s">
        <v>180</v>
      </c>
      <c r="D152" s="83">
        <v>1843832944.8599999</v>
      </c>
      <c r="E152" s="227">
        <f>(D152/$D$154)</f>
        <v>0.10154032689604313</v>
      </c>
      <c r="F152" s="84">
        <v>1.081</v>
      </c>
      <c r="G152" s="84">
        <v>1.081</v>
      </c>
      <c r="H152" s="264">
        <v>7.3000000000000001E-3</v>
      </c>
      <c r="I152" s="83">
        <v>1823185240.0699999</v>
      </c>
      <c r="J152" s="227">
        <f>(I152/$I$154)</f>
        <v>0.10048833876042547</v>
      </c>
      <c r="K152" s="84">
        <v>1.0826</v>
      </c>
      <c r="L152" s="84">
        <v>1.0826</v>
      </c>
      <c r="M152" s="264">
        <v>8.8000000000000005E-3</v>
      </c>
      <c r="N152" s="89">
        <f t="shared" si="40"/>
        <v>-1.1198251364126548E-2</v>
      </c>
      <c r="O152" s="89">
        <f>((L152-G152)/G152)</f>
        <v>1.4801110083256669E-3</v>
      </c>
      <c r="P152" s="271">
        <f>M152-H152</f>
        <v>1.5000000000000005E-3</v>
      </c>
      <c r="Q152" s="140"/>
      <c r="R152" s="222"/>
    </row>
    <row r="153" spans="1:20" s="142" customFormat="1" ht="12" customHeight="1">
      <c r="A153" s="374">
        <v>120</v>
      </c>
      <c r="B153" s="268" t="s">
        <v>192</v>
      </c>
      <c r="C153" s="76" t="s">
        <v>193</v>
      </c>
      <c r="D153" s="83">
        <v>280962325.09283394</v>
      </c>
      <c r="E153" s="227">
        <f>(D153/$D$154)</f>
        <v>1.5472663298987138E-2</v>
      </c>
      <c r="F153" s="84">
        <v>100.85561051259329</v>
      </c>
      <c r="G153" s="84">
        <v>100.8492572727574</v>
      </c>
      <c r="H153" s="264">
        <v>8.5999999999999993E-2</v>
      </c>
      <c r="I153" s="83">
        <v>279366450.64999998</v>
      </c>
      <c r="J153" s="227">
        <f>(I153/$I$154)</f>
        <v>1.5397815819382696E-2</v>
      </c>
      <c r="K153" s="84">
        <v>101.0326</v>
      </c>
      <c r="L153" s="84">
        <v>101.039</v>
      </c>
      <c r="M153" s="264">
        <v>8.7599999999999997E-2</v>
      </c>
      <c r="N153" s="89">
        <f t="shared" si="40"/>
        <v>-5.680030026469423E-3</v>
      </c>
      <c r="O153" s="89">
        <f>((L153-G153)/G153)</f>
        <v>1.8814489305501157E-3</v>
      </c>
      <c r="P153" s="271">
        <f>M153-H153</f>
        <v>1.6000000000000042E-3</v>
      </c>
      <c r="Q153" s="140"/>
      <c r="R153" s="222"/>
    </row>
    <row r="154" spans="1:20" s="142" customFormat="1" ht="12" customHeight="1">
      <c r="A154" s="339"/>
      <c r="B154" s="15"/>
      <c r="C154" s="320" t="s">
        <v>47</v>
      </c>
      <c r="D154" s="87">
        <f>SUM(D146:D153)</f>
        <v>18158627229.432835</v>
      </c>
      <c r="E154" s="340">
        <f>(D154/$D$155)</f>
        <v>1.3643438790611261E-2</v>
      </c>
      <c r="F154" s="341"/>
      <c r="G154" s="80"/>
      <c r="H154" s="322"/>
      <c r="I154" s="87">
        <f>SUM(I146:I153)</f>
        <v>18143251869.420002</v>
      </c>
      <c r="J154" s="340">
        <f>(I154/$I$155)</f>
        <v>1.3434164652189565E-2</v>
      </c>
      <c r="K154" s="342"/>
      <c r="L154" s="80"/>
      <c r="M154" s="343"/>
      <c r="N154" s="344">
        <f t="shared" si="40"/>
        <v>-8.4672480020467247E-4</v>
      </c>
      <c r="O154" s="344"/>
      <c r="P154" s="345">
        <f>M154-H154</f>
        <v>0</v>
      </c>
      <c r="Q154" s="140"/>
      <c r="R154" s="167" t="s">
        <v>185</v>
      </c>
    </row>
    <row r="155" spans="1:20" s="142" customFormat="1" ht="12" customHeight="1">
      <c r="A155" s="346"/>
      <c r="B155" s="347"/>
      <c r="C155" s="348" t="s">
        <v>33</v>
      </c>
      <c r="D155" s="349">
        <f>SUM(D21,D53,D83,D104,D111,D136,D142,D154)</f>
        <v>1330942111304.7175</v>
      </c>
      <c r="E155" s="350"/>
      <c r="F155" s="350"/>
      <c r="G155" s="351"/>
      <c r="H155" s="352"/>
      <c r="I155" s="349">
        <f>SUM(I21,I53,I83,I104,I111,I136,I142,I154)</f>
        <v>1350530705789.9524</v>
      </c>
      <c r="J155" s="350"/>
      <c r="K155" s="350"/>
      <c r="L155" s="351"/>
      <c r="M155" s="353"/>
      <c r="N155" s="354">
        <f t="shared" si="40"/>
        <v>1.4717841083285161E-2</v>
      </c>
      <c r="O155" s="354"/>
      <c r="P155" s="355"/>
      <c r="R155" s="168">
        <f>((I155-D155)/D155)</f>
        <v>1.4717841083285161E-2</v>
      </c>
    </row>
    <row r="156" spans="1:20" s="142" customFormat="1" ht="6.75" customHeight="1">
      <c r="A156" s="395"/>
      <c r="B156" s="396"/>
      <c r="C156" s="396"/>
      <c r="D156" s="396"/>
      <c r="E156" s="396"/>
      <c r="F156" s="396"/>
      <c r="G156" s="396"/>
      <c r="H156" s="396"/>
      <c r="I156" s="396"/>
      <c r="J156" s="396"/>
      <c r="K156" s="396"/>
      <c r="L156" s="396"/>
      <c r="M156" s="396"/>
      <c r="N156" s="396"/>
      <c r="O156" s="396"/>
      <c r="P156" s="397"/>
      <c r="R156" s="222"/>
    </row>
    <row r="157" spans="1:20" s="142" customFormat="1" ht="12" customHeight="1">
      <c r="A157" s="392" t="s">
        <v>225</v>
      </c>
      <c r="B157" s="393"/>
      <c r="C157" s="393"/>
      <c r="D157" s="393"/>
      <c r="E157" s="393"/>
      <c r="F157" s="393"/>
      <c r="G157" s="393"/>
      <c r="H157" s="393"/>
      <c r="I157" s="393"/>
      <c r="J157" s="393"/>
      <c r="K157" s="393"/>
      <c r="L157" s="393"/>
      <c r="M157" s="393"/>
      <c r="N157" s="393"/>
      <c r="O157" s="393"/>
      <c r="P157" s="394"/>
      <c r="R157" s="222"/>
    </row>
    <row r="158" spans="1:20" s="142" customFormat="1" ht="25.5" customHeight="1">
      <c r="A158" s="316"/>
      <c r="B158" s="317"/>
      <c r="C158" s="317"/>
      <c r="D158" s="334" t="s">
        <v>230</v>
      </c>
      <c r="E158" s="335"/>
      <c r="F158" s="335"/>
      <c r="G158" s="336" t="s">
        <v>231</v>
      </c>
      <c r="H158" s="337"/>
      <c r="I158" s="338" t="s">
        <v>230</v>
      </c>
      <c r="J158" s="335"/>
      <c r="K158" s="335"/>
      <c r="L158" s="336" t="s">
        <v>231</v>
      </c>
      <c r="M158" s="336"/>
      <c r="N158" s="390" t="s">
        <v>70</v>
      </c>
      <c r="O158" s="390"/>
      <c r="P158" s="391"/>
      <c r="R158" s="222"/>
    </row>
    <row r="159" spans="1:20" s="142" customFormat="1" ht="12" customHeight="1">
      <c r="A159" s="364" t="s">
        <v>2</v>
      </c>
      <c r="B159" s="365" t="s">
        <v>218</v>
      </c>
      <c r="C159" s="366" t="s">
        <v>3</v>
      </c>
      <c r="D159" s="236"/>
      <c r="E159" s="236"/>
      <c r="F159" s="236"/>
      <c r="G159" s="236"/>
      <c r="H159" s="236"/>
      <c r="I159" s="279"/>
      <c r="J159" s="280"/>
      <c r="K159" s="280"/>
      <c r="L159" s="281"/>
      <c r="M159" s="281"/>
      <c r="N159" s="275" t="s">
        <v>229</v>
      </c>
      <c r="O159" s="274" t="s">
        <v>232</v>
      </c>
      <c r="P159" s="277" t="s">
        <v>245</v>
      </c>
      <c r="R159" s="222"/>
    </row>
    <row r="160" spans="1:20" s="142" customFormat="1" ht="12" customHeight="1">
      <c r="A160" s="374">
        <v>1</v>
      </c>
      <c r="B160" s="268" t="s">
        <v>129</v>
      </c>
      <c r="C160" s="76" t="s">
        <v>250</v>
      </c>
      <c r="D160" s="83">
        <v>77723084061</v>
      </c>
      <c r="E160" s="227">
        <f>(D160/$D$162)</f>
        <v>0.9199465209839689</v>
      </c>
      <c r="F160" s="84">
        <v>107.28</v>
      </c>
      <c r="G160" s="84">
        <v>107.28</v>
      </c>
      <c r="H160" s="267" t="s">
        <v>125</v>
      </c>
      <c r="I160" s="83">
        <v>77723084061</v>
      </c>
      <c r="J160" s="227">
        <f>(I160/$I$162)</f>
        <v>0.91980557271409957</v>
      </c>
      <c r="K160" s="84">
        <v>107.28</v>
      </c>
      <c r="L160" s="84">
        <v>107.28</v>
      </c>
      <c r="M160" s="267" t="s">
        <v>125</v>
      </c>
      <c r="N160" s="89">
        <f>((I160-D160)/D160)</f>
        <v>0</v>
      </c>
      <c r="O160" s="89">
        <f>((L160-G160)/G160)</f>
        <v>0</v>
      </c>
      <c r="P160" s="271" t="e">
        <f>M160-H160</f>
        <v>#VALUE!</v>
      </c>
      <c r="R160" s="222"/>
    </row>
    <row r="161" spans="1:18" s="142" customFormat="1" ht="12" customHeight="1">
      <c r="A161" s="374">
        <v>2</v>
      </c>
      <c r="B161" s="268" t="s">
        <v>44</v>
      </c>
      <c r="C161" s="76" t="s">
        <v>226</v>
      </c>
      <c r="D161" s="83">
        <v>6763440196.8100004</v>
      </c>
      <c r="E161" s="227">
        <f>(D161/$D$162)</f>
        <v>8.0053479016031159E-2</v>
      </c>
      <c r="F161" s="84">
        <v>100.32</v>
      </c>
      <c r="G161" s="84">
        <v>100.32</v>
      </c>
      <c r="H161" s="267" t="s">
        <v>125</v>
      </c>
      <c r="I161" s="83">
        <v>6776386660.4700003</v>
      </c>
      <c r="J161" s="227">
        <f>(I161/$I$162)</f>
        <v>8.0194427285900455E-2</v>
      </c>
      <c r="K161" s="84">
        <v>100.47</v>
      </c>
      <c r="L161" s="84">
        <v>100.47</v>
      </c>
      <c r="M161" s="267" t="s">
        <v>125</v>
      </c>
      <c r="N161" s="89">
        <f>((I161-D161)/D161)</f>
        <v>1.9141832090281646E-3</v>
      </c>
      <c r="O161" s="89">
        <f>((L161-G161)/G161)</f>
        <v>1.4952153110048415E-3</v>
      </c>
      <c r="P161" s="271" t="e">
        <f>M161-H161</f>
        <v>#VALUE!</v>
      </c>
      <c r="R161" s="167" t="s">
        <v>234</v>
      </c>
    </row>
    <row r="162" spans="1:18" s="142" customFormat="1" ht="12" customHeight="1">
      <c r="A162" s="319"/>
      <c r="B162" s="320"/>
      <c r="C162" s="320" t="s">
        <v>227</v>
      </c>
      <c r="D162" s="88">
        <f>SUM(D160:D161)</f>
        <v>84486524257.809998</v>
      </c>
      <c r="E162" s="321"/>
      <c r="F162" s="80"/>
      <c r="G162" s="80"/>
      <c r="H162" s="322"/>
      <c r="I162" s="88">
        <f>SUM(I160:I161)</f>
        <v>84499470721.470001</v>
      </c>
      <c r="J162" s="283"/>
      <c r="K162" s="282"/>
      <c r="L162" s="85"/>
      <c r="M162" s="278"/>
      <c r="N162" s="89">
        <f>((I162-D162)/D162)</f>
        <v>1.5323702535682051E-4</v>
      </c>
      <c r="O162" s="253"/>
      <c r="P162" s="271">
        <f>M162-H162</f>
        <v>0</v>
      </c>
      <c r="R162" s="168">
        <f>((I162-D162)/D162)</f>
        <v>1.5323702535682051E-4</v>
      </c>
    </row>
    <row r="163" spans="1:18" s="142" customFormat="1" ht="7.5" customHeight="1">
      <c r="A163" s="398"/>
      <c r="B163" s="399"/>
      <c r="C163" s="399"/>
      <c r="D163" s="399"/>
      <c r="E163" s="399"/>
      <c r="F163" s="399"/>
      <c r="G163" s="399"/>
      <c r="H163" s="399"/>
      <c r="I163" s="399"/>
      <c r="J163" s="399"/>
      <c r="K163" s="399"/>
      <c r="L163" s="399"/>
      <c r="M163" s="399"/>
      <c r="N163" s="399"/>
      <c r="O163" s="399"/>
      <c r="P163" s="400"/>
      <c r="R163" s="222"/>
    </row>
    <row r="164" spans="1:18" s="142" customFormat="1" ht="12" customHeight="1">
      <c r="A164" s="392" t="s">
        <v>253</v>
      </c>
      <c r="B164" s="393"/>
      <c r="C164" s="393"/>
      <c r="D164" s="393"/>
      <c r="E164" s="393"/>
      <c r="F164" s="393"/>
      <c r="G164" s="393"/>
      <c r="H164" s="393"/>
      <c r="I164" s="393"/>
      <c r="J164" s="393"/>
      <c r="K164" s="393"/>
      <c r="L164" s="393"/>
      <c r="M164" s="393"/>
      <c r="N164" s="393"/>
      <c r="O164" s="393"/>
      <c r="P164" s="394"/>
      <c r="R164" s="222"/>
    </row>
    <row r="165" spans="1:18" s="142" customFormat="1" ht="25.5" customHeight="1">
      <c r="A165" s="328"/>
      <c r="B165" s="329" t="s">
        <v>218</v>
      </c>
      <c r="C165" s="330" t="s">
        <v>51</v>
      </c>
      <c r="D165" s="330" t="s">
        <v>81</v>
      </c>
      <c r="E165" s="331" t="s">
        <v>69</v>
      </c>
      <c r="F165" s="331"/>
      <c r="G165" s="331" t="s">
        <v>82</v>
      </c>
      <c r="H165" s="332"/>
      <c r="I165" s="333" t="s">
        <v>81</v>
      </c>
      <c r="J165" s="331" t="s">
        <v>69</v>
      </c>
      <c r="K165" s="331"/>
      <c r="L165" s="331" t="s">
        <v>82</v>
      </c>
      <c r="M165" s="331"/>
      <c r="N165" s="390" t="s">
        <v>70</v>
      </c>
      <c r="O165" s="390"/>
      <c r="P165" s="391"/>
      <c r="R165" s="222"/>
    </row>
    <row r="166" spans="1:18" s="142" customFormat="1" ht="12" customHeight="1">
      <c r="A166" s="223"/>
      <c r="B166" s="75"/>
      <c r="C166" s="75"/>
      <c r="D166" s="236"/>
      <c r="E166" s="236"/>
      <c r="F166" s="236"/>
      <c r="G166" s="236"/>
      <c r="H166" s="262"/>
      <c r="I166" s="257"/>
      <c r="J166" s="236"/>
      <c r="K166" s="236"/>
      <c r="L166" s="236"/>
      <c r="M166" s="260"/>
      <c r="N166" s="274" t="s">
        <v>132</v>
      </c>
      <c r="O166" s="276" t="s">
        <v>131</v>
      </c>
      <c r="P166" s="277" t="s">
        <v>245</v>
      </c>
      <c r="R166" s="222"/>
    </row>
    <row r="167" spans="1:18" s="142" customFormat="1" ht="12" customHeight="1">
      <c r="A167" s="374">
        <v>1</v>
      </c>
      <c r="B167" s="268" t="s">
        <v>34</v>
      </c>
      <c r="C167" s="76" t="s">
        <v>35</v>
      </c>
      <c r="D167" s="86">
        <v>2810150000</v>
      </c>
      <c r="E167" s="229">
        <f>(D167/$D$179)</f>
        <v>0.38229062779896528</v>
      </c>
      <c r="F167" s="85">
        <v>18.5</v>
      </c>
      <c r="G167" s="85">
        <v>18.7</v>
      </c>
      <c r="H167" s="266">
        <v>0</v>
      </c>
      <c r="I167" s="86">
        <v>2758504000</v>
      </c>
      <c r="J167" s="229">
        <f t="shared" ref="J167:J174" si="41">(I167/$I$179)</f>
        <v>0.38109250981531184</v>
      </c>
      <c r="K167" s="85">
        <v>18.510000000000002</v>
      </c>
      <c r="L167" s="85">
        <v>18.71</v>
      </c>
      <c r="M167" s="266">
        <v>0</v>
      </c>
      <c r="N167" s="89">
        <f>((I167-D167)/D167)</f>
        <v>-1.8378378378378378E-2</v>
      </c>
      <c r="O167" s="89">
        <f t="shared" ref="O167:O178" si="42">((L167-G167)/G167)</f>
        <v>5.3475935828885366E-4</v>
      </c>
      <c r="P167" s="271">
        <f t="shared" ref="P167:P178" si="43">M167-H167</f>
        <v>0</v>
      </c>
      <c r="R167" s="222"/>
    </row>
    <row r="168" spans="1:18" s="142" customFormat="1" ht="12" customHeight="1">
      <c r="A168" s="374">
        <v>2</v>
      </c>
      <c r="B168" s="268" t="s">
        <v>34</v>
      </c>
      <c r="C168" s="76" t="s">
        <v>67</v>
      </c>
      <c r="D168" s="86">
        <v>384270910.43000001</v>
      </c>
      <c r="E168" s="229">
        <f t="shared" ref="E168:E178" si="44">(D168/$D$179)</f>
        <v>5.2275916799161846E-2</v>
      </c>
      <c r="F168" s="85">
        <v>4.38</v>
      </c>
      <c r="G168" s="85">
        <v>4.4800000000000004</v>
      </c>
      <c r="H168" s="266">
        <v>0</v>
      </c>
      <c r="I168" s="86">
        <v>386827036.22000003</v>
      </c>
      <c r="J168" s="229">
        <f t="shared" si="41"/>
        <v>5.3440881759641588E-2</v>
      </c>
      <c r="K168" s="85">
        <v>4.4800000000000004</v>
      </c>
      <c r="L168" s="85">
        <v>4.58</v>
      </c>
      <c r="M168" s="266">
        <v>0</v>
      </c>
      <c r="N168" s="89">
        <f t="shared" ref="N168:N178" si="45">((I168-D168)/D168)</f>
        <v>6.651884700665244E-3</v>
      </c>
      <c r="O168" s="89">
        <f t="shared" si="42"/>
        <v>2.2321428571428489E-2</v>
      </c>
      <c r="P168" s="271">
        <f t="shared" si="43"/>
        <v>0</v>
      </c>
      <c r="R168" s="222"/>
    </row>
    <row r="169" spans="1:18" s="142" customFormat="1" ht="12" customHeight="1">
      <c r="A169" s="374">
        <v>3</v>
      </c>
      <c r="B169" s="268" t="s">
        <v>34</v>
      </c>
      <c r="C169" s="76" t="s">
        <v>56</v>
      </c>
      <c r="D169" s="86">
        <v>147923804.16</v>
      </c>
      <c r="E169" s="229">
        <f t="shared" si="44"/>
        <v>2.0123439659355404E-2</v>
      </c>
      <c r="F169" s="85">
        <v>5.66</v>
      </c>
      <c r="G169" s="85">
        <v>5.76</v>
      </c>
      <c r="H169" s="266" t="s">
        <v>246</v>
      </c>
      <c r="I169" s="86">
        <v>146382931.19999999</v>
      </c>
      <c r="J169" s="229">
        <f t="shared" si="41"/>
        <v>2.0223076945014441E-2</v>
      </c>
      <c r="K169" s="85">
        <v>5.74</v>
      </c>
      <c r="L169" s="85">
        <v>5.84</v>
      </c>
      <c r="M169" s="266" t="s">
        <v>246</v>
      </c>
      <c r="N169" s="89">
        <f t="shared" si="45"/>
        <v>-1.0416666666666723E-2</v>
      </c>
      <c r="O169" s="89">
        <f t="shared" si="42"/>
        <v>1.3888888888888902E-2</v>
      </c>
      <c r="P169" s="271" t="e">
        <f t="shared" si="43"/>
        <v>#VALUE!</v>
      </c>
      <c r="R169" s="222"/>
    </row>
    <row r="170" spans="1:18" s="142" customFormat="1" ht="12" customHeight="1">
      <c r="A170" s="374">
        <v>4</v>
      </c>
      <c r="B170" s="268" t="s">
        <v>34</v>
      </c>
      <c r="C170" s="76" t="s">
        <v>57</v>
      </c>
      <c r="D170" s="86">
        <v>195898593.03</v>
      </c>
      <c r="E170" s="229">
        <f t="shared" si="44"/>
        <v>2.6649892751053398E-2</v>
      </c>
      <c r="F170" s="85">
        <v>21.27</v>
      </c>
      <c r="G170" s="85">
        <v>21.47</v>
      </c>
      <c r="H170" s="266" t="s">
        <v>246</v>
      </c>
      <c r="I170" s="86">
        <v>215477925.81</v>
      </c>
      <c r="J170" s="229">
        <f t="shared" si="41"/>
        <v>2.976868025448956E-2</v>
      </c>
      <c r="K170" s="85">
        <v>21.48</v>
      </c>
      <c r="L170" s="85">
        <v>21.48</v>
      </c>
      <c r="M170" s="266" t="s">
        <v>246</v>
      </c>
      <c r="N170" s="89">
        <f t="shared" si="45"/>
        <v>9.9946265448683513E-2</v>
      </c>
      <c r="O170" s="89">
        <f t="shared" si="42"/>
        <v>4.657661853750146E-4</v>
      </c>
      <c r="P170" s="271" t="e">
        <f t="shared" si="43"/>
        <v>#VALUE!</v>
      </c>
      <c r="R170" s="222"/>
    </row>
    <row r="171" spans="1:18" s="142" customFormat="1" ht="12" customHeight="1">
      <c r="A171" s="374">
        <v>5</v>
      </c>
      <c r="B171" s="268" t="s">
        <v>34</v>
      </c>
      <c r="C171" s="76" t="s">
        <v>101</v>
      </c>
      <c r="D171" s="86">
        <v>635354392.32000005</v>
      </c>
      <c r="E171" s="229">
        <f t="shared" si="44"/>
        <v>8.6433119055866384E-2</v>
      </c>
      <c r="F171" s="85">
        <v>160.81</v>
      </c>
      <c r="G171" s="85">
        <v>162.81</v>
      </c>
      <c r="H171" s="266">
        <v>0</v>
      </c>
      <c r="I171" s="86">
        <v>635354392.32000005</v>
      </c>
      <c r="J171" s="229">
        <f>(I171/$I$179)</f>
        <v>8.7775402896429058E-2</v>
      </c>
      <c r="K171" s="85">
        <v>161.47</v>
      </c>
      <c r="L171" s="85">
        <v>163.47</v>
      </c>
      <c r="M171" s="266">
        <v>0</v>
      </c>
      <c r="N171" s="89">
        <f t="shared" si="45"/>
        <v>0</v>
      </c>
      <c r="O171" s="89">
        <f t="shared" si="42"/>
        <v>4.0538050488299034E-3</v>
      </c>
      <c r="P171" s="271">
        <f t="shared" si="43"/>
        <v>0</v>
      </c>
      <c r="R171" s="222"/>
    </row>
    <row r="172" spans="1:18" s="142" customFormat="1" ht="12" customHeight="1">
      <c r="A172" s="374">
        <v>6</v>
      </c>
      <c r="B172" s="268" t="s">
        <v>36</v>
      </c>
      <c r="C172" s="76" t="s">
        <v>37</v>
      </c>
      <c r="D172" s="86">
        <v>514530000</v>
      </c>
      <c r="E172" s="229">
        <f t="shared" si="44"/>
        <v>6.9996262377951923E-2</v>
      </c>
      <c r="F172" s="85">
        <v>9000</v>
      </c>
      <c r="G172" s="85">
        <v>8500</v>
      </c>
      <c r="H172" s="266">
        <v>0</v>
      </c>
      <c r="I172" s="86">
        <v>428775000</v>
      </c>
      <c r="J172" s="229">
        <f t="shared" si="41"/>
        <v>5.9236071760657351E-2</v>
      </c>
      <c r="K172" s="85">
        <v>7500</v>
      </c>
      <c r="L172" s="85">
        <v>7500</v>
      </c>
      <c r="M172" s="266">
        <v>0</v>
      </c>
      <c r="N172" s="89">
        <f t="shared" si="45"/>
        <v>-0.16666666666666666</v>
      </c>
      <c r="O172" s="89">
        <f t="shared" si="42"/>
        <v>-0.11764705882352941</v>
      </c>
      <c r="P172" s="271">
        <f t="shared" si="43"/>
        <v>0</v>
      </c>
      <c r="R172" s="222"/>
    </row>
    <row r="173" spans="1:18" s="142" customFormat="1" ht="12" customHeight="1">
      <c r="A173" s="374">
        <v>7</v>
      </c>
      <c r="B173" s="268" t="s">
        <v>28</v>
      </c>
      <c r="C173" s="76" t="s">
        <v>105</v>
      </c>
      <c r="D173" s="86">
        <v>473308138.68000001</v>
      </c>
      <c r="E173" s="229">
        <f t="shared" si="44"/>
        <v>6.4388472315832584E-2</v>
      </c>
      <c r="F173" s="85">
        <v>14.17</v>
      </c>
      <c r="G173" s="85">
        <v>14.17</v>
      </c>
      <c r="H173" s="266">
        <v>1.11E-2</v>
      </c>
      <c r="I173" s="86">
        <v>471437919.60000002</v>
      </c>
      <c r="J173" s="229">
        <f t="shared" si="41"/>
        <v>6.5130034251345378E-2</v>
      </c>
      <c r="K173" s="85">
        <v>14.11</v>
      </c>
      <c r="L173" s="85">
        <v>14.11</v>
      </c>
      <c r="M173" s="266">
        <v>7.1000000000000004E-3</v>
      </c>
      <c r="N173" s="89">
        <f t="shared" si="45"/>
        <v>-3.9513773948950072E-3</v>
      </c>
      <c r="O173" s="89">
        <f t="shared" si="42"/>
        <v>-4.2342978122794986E-3</v>
      </c>
      <c r="P173" s="271">
        <f t="shared" si="43"/>
        <v>-4.0000000000000001E-3</v>
      </c>
      <c r="R173" s="222"/>
    </row>
    <row r="174" spans="1:18" s="142" customFormat="1" ht="12" customHeight="1">
      <c r="A174" s="374">
        <v>8</v>
      </c>
      <c r="B174" s="268" t="s">
        <v>44</v>
      </c>
      <c r="C174" s="76" t="s">
        <v>45</v>
      </c>
      <c r="D174" s="86">
        <v>482832415.74000001</v>
      </c>
      <c r="E174" s="229">
        <f t="shared" si="44"/>
        <v>6.5684147584625596E-2</v>
      </c>
      <c r="F174" s="85">
        <v>82.4</v>
      </c>
      <c r="G174" s="85">
        <v>82.4</v>
      </c>
      <c r="H174" s="266">
        <v>4.1500000000000002E-2</v>
      </c>
      <c r="I174" s="86">
        <v>482825469.16000003</v>
      </c>
      <c r="J174" s="229">
        <f t="shared" si="41"/>
        <v>6.6703245616080264E-2</v>
      </c>
      <c r="K174" s="85">
        <v>75</v>
      </c>
      <c r="L174" s="85">
        <v>75</v>
      </c>
      <c r="M174" s="266">
        <v>4.1500000000000002E-2</v>
      </c>
      <c r="N174" s="89">
        <f t="shared" si="45"/>
        <v>-1.4387145049772235E-5</v>
      </c>
      <c r="O174" s="89">
        <f t="shared" si="42"/>
        <v>-8.9805825242718504E-2</v>
      </c>
      <c r="P174" s="271">
        <f t="shared" si="43"/>
        <v>0</v>
      </c>
      <c r="R174" s="222"/>
    </row>
    <row r="175" spans="1:18" s="142" customFormat="1" ht="12" customHeight="1">
      <c r="A175" s="374">
        <v>9</v>
      </c>
      <c r="B175" s="268" t="s">
        <v>44</v>
      </c>
      <c r="C175" s="76" t="s">
        <v>103</v>
      </c>
      <c r="D175" s="86">
        <v>758847698.83000004</v>
      </c>
      <c r="E175" s="229">
        <f t="shared" si="44"/>
        <v>0.10323305275146197</v>
      </c>
      <c r="F175" s="85">
        <v>54</v>
      </c>
      <c r="G175" s="85">
        <v>54</v>
      </c>
      <c r="H175" s="266">
        <v>3.6600000000000001E-2</v>
      </c>
      <c r="I175" s="86">
        <v>760761999.07000005</v>
      </c>
      <c r="J175" s="229">
        <f>(I175/$I$179)</f>
        <v>0.10510069936374944</v>
      </c>
      <c r="K175" s="85">
        <v>54</v>
      </c>
      <c r="L175" s="85">
        <v>54</v>
      </c>
      <c r="M175" s="266">
        <v>3.9199999999999999E-2</v>
      </c>
      <c r="N175" s="89">
        <f>((I175-D175)/D175)</f>
        <v>2.5226408974442427E-3</v>
      </c>
      <c r="O175" s="89">
        <f t="shared" si="42"/>
        <v>0</v>
      </c>
      <c r="P175" s="271">
        <f t="shared" si="43"/>
        <v>2.5999999999999981E-3</v>
      </c>
      <c r="R175" s="222"/>
    </row>
    <row r="176" spans="1:18" s="142" customFormat="1" ht="12" customHeight="1">
      <c r="A176" s="374">
        <v>10</v>
      </c>
      <c r="B176" s="268" t="s">
        <v>96</v>
      </c>
      <c r="C176" s="76" t="s">
        <v>155</v>
      </c>
      <c r="D176" s="85">
        <v>558168391.1940881</v>
      </c>
      <c r="E176" s="229">
        <f>(D176/$D$179)</f>
        <v>7.5932795291043673E-2</v>
      </c>
      <c r="F176" s="85">
        <v>125.61458111715721</v>
      </c>
      <c r="G176" s="85">
        <v>127.21918409361989</v>
      </c>
      <c r="H176" s="266">
        <v>0</v>
      </c>
      <c r="I176" s="85">
        <v>556283479.29258633</v>
      </c>
      <c r="J176" s="229">
        <f>(I176/$I$179)</f>
        <v>7.6851607716503512E-2</v>
      </c>
      <c r="K176" s="85">
        <v>125.19038579781396</v>
      </c>
      <c r="L176" s="85">
        <v>126.7949730842804</v>
      </c>
      <c r="M176" s="266">
        <v>0</v>
      </c>
      <c r="N176" s="89">
        <f>((I176-D176)/D176)</f>
        <v>-3.3769592317282387E-3</v>
      </c>
      <c r="O176" s="89">
        <f t="shared" si="42"/>
        <v>-3.3344893096257603E-3</v>
      </c>
      <c r="P176" s="271">
        <f t="shared" si="43"/>
        <v>0</v>
      </c>
      <c r="R176" s="222"/>
    </row>
    <row r="177" spans="1:18" s="142" customFormat="1" ht="12" customHeight="1">
      <c r="A177" s="374">
        <v>11</v>
      </c>
      <c r="B177" s="268" t="s">
        <v>61</v>
      </c>
      <c r="C177" s="76" t="s">
        <v>203</v>
      </c>
      <c r="D177" s="86">
        <v>224891602.66999999</v>
      </c>
      <c r="E177" s="229">
        <f>(D177/$D$179)</f>
        <v>3.0594079309442468E-2</v>
      </c>
      <c r="F177" s="85">
        <v>22.49</v>
      </c>
      <c r="G177" s="85">
        <v>22.59</v>
      </c>
      <c r="H177" s="266">
        <v>0</v>
      </c>
      <c r="I177" s="86">
        <v>229356267.05000001</v>
      </c>
      <c r="J177" s="229">
        <f>(I177/$I$179)</f>
        <v>3.1685999169098693E-2</v>
      </c>
      <c r="K177" s="85">
        <v>23.18</v>
      </c>
      <c r="L177" s="85">
        <v>23.28</v>
      </c>
      <c r="M177" s="266">
        <v>0</v>
      </c>
      <c r="N177" s="89">
        <f>((I177-D177)/D177)</f>
        <v>1.9852517065972249E-2</v>
      </c>
      <c r="O177" s="89">
        <f t="shared" si="42"/>
        <v>3.0544488711819445E-2</v>
      </c>
      <c r="P177" s="271">
        <f t="shared" si="43"/>
        <v>0</v>
      </c>
      <c r="R177" s="222"/>
    </row>
    <row r="178" spans="1:18" s="142" customFormat="1" ht="12" customHeight="1">
      <c r="A178" s="374">
        <v>12</v>
      </c>
      <c r="B178" s="268" t="s">
        <v>61</v>
      </c>
      <c r="C178" s="76" t="s">
        <v>204</v>
      </c>
      <c r="D178" s="86">
        <v>164645118.53</v>
      </c>
      <c r="E178" s="229">
        <f t="shared" si="44"/>
        <v>2.239819430523949E-2</v>
      </c>
      <c r="F178" s="85">
        <v>19.739999999999998</v>
      </c>
      <c r="G178" s="85">
        <v>19.84</v>
      </c>
      <c r="H178" s="266" t="s">
        <v>125</v>
      </c>
      <c r="I178" s="86">
        <v>166424015.94</v>
      </c>
      <c r="J178" s="229">
        <f>(I178/$I$179)</f>
        <v>2.2991790451678904E-2</v>
      </c>
      <c r="K178" s="85">
        <v>19.7</v>
      </c>
      <c r="L178" s="85">
        <v>19.8</v>
      </c>
      <c r="M178" s="266" t="s">
        <v>125</v>
      </c>
      <c r="N178" s="89">
        <f t="shared" si="45"/>
        <v>1.0804434567404823E-2</v>
      </c>
      <c r="O178" s="89">
        <f t="shared" si="42"/>
        <v>-2.0161290322580215E-3</v>
      </c>
      <c r="P178" s="271" t="e">
        <f t="shared" si="43"/>
        <v>#VALUE!</v>
      </c>
      <c r="R178" s="224"/>
    </row>
    <row r="179" spans="1:18" s="142" customFormat="1" ht="12" customHeight="1">
      <c r="A179" s="319"/>
      <c r="B179" s="320"/>
      <c r="C179" s="320" t="s">
        <v>38</v>
      </c>
      <c r="D179" s="88">
        <f>SUM(D167:D178)</f>
        <v>7350821065.5840883</v>
      </c>
      <c r="E179" s="321"/>
      <c r="F179" s="88"/>
      <c r="G179" s="80"/>
      <c r="H179" s="322"/>
      <c r="I179" s="88">
        <f>SUM(I167:I178)</f>
        <v>7238410435.6625862</v>
      </c>
      <c r="J179" s="283"/>
      <c r="K179" s="282"/>
      <c r="L179" s="85"/>
      <c r="M179" s="278"/>
      <c r="N179" s="89">
        <f>((I179-D179)/D179)</f>
        <v>-1.5292254962891017E-2</v>
      </c>
      <c r="O179" s="253"/>
      <c r="P179" s="271" t="e">
        <f>((M179-H179)/H179)</f>
        <v>#DIV/0!</v>
      </c>
      <c r="R179" s="167" t="s">
        <v>184</v>
      </c>
    </row>
    <row r="180" spans="1:18" s="142" customFormat="1" ht="12" customHeight="1" thickBot="1">
      <c r="A180" s="323"/>
      <c r="B180" s="324"/>
      <c r="C180" s="324" t="s">
        <v>48</v>
      </c>
      <c r="D180" s="325">
        <f>SUM(D155,D162,D179)</f>
        <v>1422779456628.1116</v>
      </c>
      <c r="E180" s="325"/>
      <c r="F180" s="325"/>
      <c r="G180" s="326"/>
      <c r="H180" s="327"/>
      <c r="I180" s="325">
        <f>SUM(I155,I162,I179)</f>
        <v>1442268586947.085</v>
      </c>
      <c r="J180" s="284"/>
      <c r="K180" s="284"/>
      <c r="L180" s="285"/>
      <c r="M180" s="286"/>
      <c r="N180" s="249"/>
      <c r="O180" s="254"/>
      <c r="P180" s="250"/>
      <c r="R180" s="168">
        <f>((I179-D179)/D179)</f>
        <v>-1.5292254962891017E-2</v>
      </c>
    </row>
    <row r="181" spans="1:18" ht="12" customHeight="1">
      <c r="A181" s="287"/>
      <c r="B181" s="288"/>
      <c r="C181" s="119"/>
      <c r="D181" s="71"/>
      <c r="E181" s="71"/>
      <c r="F181" s="71"/>
      <c r="G181" s="289"/>
      <c r="H181" s="290"/>
      <c r="I181" s="10"/>
      <c r="J181" s="71"/>
      <c r="K181" s="71"/>
      <c r="L181" s="291"/>
      <c r="M181" s="292"/>
    </row>
    <row r="182" spans="1:18" ht="12" customHeight="1">
      <c r="A182" s="292"/>
      <c r="B182" s="288"/>
      <c r="C182" s="293"/>
      <c r="D182" s="71"/>
      <c r="E182" s="71"/>
      <c r="F182" s="71"/>
      <c r="G182" s="289"/>
      <c r="H182" s="294"/>
      <c r="I182" s="295"/>
      <c r="J182" s="296"/>
      <c r="K182" s="296"/>
      <c r="L182" s="8"/>
      <c r="M182" s="261"/>
      <c r="N182" s="9"/>
      <c r="O182" s="9"/>
    </row>
    <row r="183" spans="1:18" ht="12" customHeight="1">
      <c r="A183" s="292"/>
      <c r="B183" s="297"/>
      <c r="C183" s="297"/>
      <c r="D183" s="298"/>
      <c r="E183" s="299"/>
      <c r="F183" s="299"/>
      <c r="G183" s="291"/>
      <c r="H183" s="300"/>
      <c r="I183" s="301"/>
      <c r="J183" s="291"/>
      <c r="K183" s="291"/>
      <c r="L183" s="291"/>
      <c r="M183" s="292"/>
    </row>
    <row r="184" spans="1:18" ht="12" customHeight="1">
      <c r="A184" s="292"/>
      <c r="B184" s="291"/>
      <c r="C184" s="133"/>
      <c r="D184" s="299"/>
      <c r="E184" s="299"/>
      <c r="F184" s="299"/>
      <c r="G184" s="291"/>
      <c r="H184" s="300"/>
      <c r="I184" s="301"/>
      <c r="J184" s="291"/>
      <c r="K184" s="291"/>
      <c r="L184" s="291"/>
      <c r="M184" s="292"/>
    </row>
    <row r="185" spans="1:18" ht="12" customHeight="1">
      <c r="A185" s="292"/>
      <c r="B185" s="302"/>
      <c r="C185" s="291"/>
      <c r="D185" s="291"/>
      <c r="E185" s="291"/>
      <c r="F185" s="291"/>
      <c r="G185" s="291"/>
      <c r="H185" s="300"/>
      <c r="I185" s="303"/>
      <c r="J185" s="291"/>
      <c r="K185" s="291"/>
      <c r="L185" s="291"/>
      <c r="M185" s="292"/>
    </row>
    <row r="186" spans="1:18" ht="12" customHeight="1">
      <c r="A186" s="292"/>
      <c r="B186" s="291"/>
      <c r="C186" s="302"/>
      <c r="D186" s="291"/>
      <c r="E186" s="291"/>
      <c r="F186" s="291"/>
      <c r="G186" s="291"/>
      <c r="H186" s="300"/>
      <c r="I186" s="303"/>
      <c r="J186" s="291"/>
      <c r="K186" s="291"/>
      <c r="L186" s="291"/>
      <c r="M186" s="292"/>
    </row>
    <row r="187" spans="1:18" ht="12" customHeight="1">
      <c r="A187" s="292"/>
      <c r="B187" s="304"/>
      <c r="C187" s="305"/>
      <c r="D187" s="291"/>
      <c r="E187" s="291"/>
      <c r="F187" s="291"/>
      <c r="G187" s="291"/>
      <c r="H187" s="300"/>
      <c r="I187" s="303"/>
      <c r="J187" s="291"/>
      <c r="K187" s="291"/>
      <c r="L187" s="291"/>
      <c r="M187" s="292"/>
    </row>
    <row r="188" spans="1:18" ht="12" customHeight="1">
      <c r="A188" s="292"/>
      <c r="B188" s="304"/>
      <c r="C188" s="304"/>
      <c r="D188" s="291"/>
      <c r="E188" s="291"/>
      <c r="F188" s="291"/>
      <c r="G188" s="291"/>
      <c r="H188" s="300"/>
      <c r="I188" s="303"/>
      <c r="J188" s="291"/>
      <c r="K188" s="291"/>
      <c r="L188" s="291"/>
      <c r="M188" s="292"/>
    </row>
    <row r="189" spans="1:18" ht="12" customHeight="1">
      <c r="A189" s="292"/>
      <c r="B189" s="304"/>
      <c r="C189" s="304"/>
      <c r="D189" s="291"/>
      <c r="E189" s="291"/>
      <c r="F189" s="291"/>
      <c r="G189" s="291"/>
      <c r="H189" s="300"/>
      <c r="I189" s="303"/>
      <c r="J189" s="291"/>
      <c r="K189" s="291"/>
      <c r="L189" s="291"/>
      <c r="M189" s="292"/>
    </row>
    <row r="190" spans="1:18" ht="12" customHeight="1">
      <c r="A190" s="292"/>
      <c r="B190" s="304"/>
      <c r="C190" s="304"/>
      <c r="D190" s="291"/>
      <c r="E190" s="291"/>
      <c r="F190" s="291"/>
      <c r="G190" s="291"/>
      <c r="H190" s="300"/>
      <c r="I190" s="303"/>
      <c r="J190" s="291"/>
      <c r="K190" s="291"/>
      <c r="L190" s="291"/>
      <c r="M190" s="292"/>
    </row>
    <row r="191" spans="1:18" ht="12" customHeight="1">
      <c r="A191" s="292"/>
      <c r="B191" s="304"/>
      <c r="C191" s="305"/>
      <c r="D191" s="291"/>
      <c r="E191" s="291"/>
      <c r="F191" s="291"/>
      <c r="G191" s="291"/>
      <c r="H191" s="300"/>
      <c r="I191" s="303"/>
      <c r="J191" s="291"/>
      <c r="K191" s="291"/>
      <c r="L191" s="291"/>
      <c r="M191" s="292"/>
    </row>
    <row r="192" spans="1:18" ht="12" customHeight="1">
      <c r="B192" s="304"/>
      <c r="C192" s="304"/>
      <c r="D192" s="291"/>
      <c r="E192" s="291"/>
      <c r="F192" s="291"/>
      <c r="G192" s="291"/>
      <c r="H192" s="300"/>
      <c r="I192" s="303"/>
      <c r="J192" s="291"/>
      <c r="K192" s="291"/>
      <c r="L192" s="291"/>
      <c r="M192" s="292"/>
    </row>
    <row r="193" spans="2:3" ht="12" customHeight="1">
      <c r="B193" s="5"/>
      <c r="C193" s="5"/>
    </row>
    <row r="194" spans="2:3" ht="12" customHeight="1">
      <c r="B194" s="5"/>
      <c r="C194" s="5"/>
    </row>
    <row r="195" spans="2:3" ht="12" customHeight="1">
      <c r="B195" s="5"/>
      <c r="C195" s="7"/>
    </row>
    <row r="196" spans="2:3" ht="12" customHeight="1">
      <c r="B196" s="5"/>
      <c r="C196" s="5"/>
    </row>
    <row r="197" spans="2:3" ht="12" customHeight="1">
      <c r="B197" s="5"/>
      <c r="C197" s="5"/>
    </row>
    <row r="198" spans="2:3" ht="12" customHeight="1">
      <c r="B198" s="5"/>
      <c r="C198" s="5"/>
    </row>
    <row r="199" spans="2:3" ht="12" customHeight="1">
      <c r="B199" s="5"/>
      <c r="C199" s="5"/>
    </row>
    <row r="200" spans="2:3" ht="12" customHeight="1">
      <c r="B200" s="5"/>
      <c r="C200" s="5"/>
    </row>
    <row r="201" spans="2:3" ht="12" customHeight="1">
      <c r="B201" s="5"/>
      <c r="C201" s="5"/>
    </row>
    <row r="202" spans="2:3" ht="12" customHeight="1">
      <c r="B202" s="5"/>
      <c r="C202" s="5"/>
    </row>
    <row r="203" spans="2:3" ht="12" customHeight="1">
      <c r="B203" s="5"/>
      <c r="C203" s="5"/>
    </row>
    <row r="204" spans="2:3" ht="12" customHeight="1">
      <c r="B204" s="5"/>
      <c r="C204" s="5"/>
    </row>
    <row r="205" spans="2:3" ht="12" customHeight="1">
      <c r="B205" s="5"/>
      <c r="C205" s="5"/>
    </row>
    <row r="206" spans="2:3" ht="12" customHeight="1">
      <c r="B206" s="5"/>
      <c r="C206" s="5"/>
    </row>
    <row r="207" spans="2:3" ht="12" customHeight="1">
      <c r="B207" s="5"/>
      <c r="C207" s="5"/>
    </row>
    <row r="208" spans="2:3" ht="12" customHeight="1">
      <c r="B208" s="5"/>
      <c r="C208" s="5"/>
    </row>
    <row r="209" spans="2:3" ht="12" customHeight="1">
      <c r="B209" s="5"/>
      <c r="C209" s="5"/>
    </row>
    <row r="210" spans="2:3" ht="12" customHeight="1">
      <c r="B210" s="5"/>
      <c r="C210" s="5"/>
    </row>
    <row r="211" spans="2:3" ht="12" customHeight="1">
      <c r="B211" s="5"/>
      <c r="C211" s="5"/>
    </row>
    <row r="212" spans="2:3" ht="12" customHeight="1">
      <c r="B212" s="5"/>
      <c r="C212" s="5"/>
    </row>
    <row r="213" spans="2:3" ht="12" customHeight="1">
      <c r="B213" s="5"/>
      <c r="C213" s="5"/>
    </row>
    <row r="214" spans="2:3" ht="12" customHeight="1">
      <c r="B214" s="5"/>
      <c r="C214" s="5"/>
    </row>
    <row r="215" spans="2:3" ht="12" customHeight="1">
      <c r="B215" s="5"/>
      <c r="C215" s="5"/>
    </row>
    <row r="216" spans="2:3" ht="12" customHeight="1">
      <c r="B216" s="5"/>
      <c r="C216" s="5"/>
    </row>
    <row r="217" spans="2:3" ht="12" customHeight="1">
      <c r="B217" s="5"/>
      <c r="C217" s="5"/>
    </row>
    <row r="218" spans="2:3" ht="12" customHeight="1">
      <c r="B218" s="5"/>
      <c r="C218" s="5"/>
    </row>
    <row r="219" spans="2:3" ht="12" customHeight="1">
      <c r="B219" s="5"/>
      <c r="C219" s="5"/>
    </row>
    <row r="220" spans="2:3" ht="12" customHeight="1">
      <c r="B220" s="5"/>
      <c r="C220" s="5"/>
    </row>
    <row r="221" spans="2:3" ht="12" customHeight="1">
      <c r="B221" s="5"/>
      <c r="C221" s="5"/>
    </row>
    <row r="222" spans="2:3" ht="12" customHeight="1">
      <c r="B222" s="5"/>
      <c r="C222" s="5"/>
    </row>
    <row r="223" spans="2:3" ht="12" customHeight="1">
      <c r="B223" s="5"/>
      <c r="C223" s="5"/>
    </row>
    <row r="224" spans="2:3" ht="12" customHeight="1">
      <c r="B224" s="5"/>
      <c r="C224" s="5"/>
    </row>
    <row r="225" spans="2:3" ht="12" customHeight="1">
      <c r="B225" s="5"/>
      <c r="C225" s="5"/>
    </row>
    <row r="226" spans="2:3" ht="12" customHeight="1">
      <c r="B226" s="5"/>
      <c r="C226" s="5"/>
    </row>
    <row r="227" spans="2:3" ht="12" customHeight="1">
      <c r="B227" s="5"/>
      <c r="C227" s="5"/>
    </row>
    <row r="228" spans="2:3" ht="12" customHeight="1">
      <c r="B228" s="6"/>
      <c r="C228" s="6"/>
    </row>
    <row r="229" spans="2:3" ht="12" customHeight="1">
      <c r="B229" s="6"/>
      <c r="C229" s="6"/>
    </row>
    <row r="230" spans="2:3" ht="12" customHeight="1">
      <c r="B230" s="6"/>
      <c r="C230" s="6"/>
    </row>
  </sheetData>
  <protectedRanges>
    <protectedRange password="CADF" sqref="M19 H19" name="Yield_1_1_2_1"/>
    <protectedRange password="CADF" sqref="M46 H46" name="Yield_1_1_2_1_1"/>
    <protectedRange password="CADF" sqref="M77 H77" name="Yield_1_1_2_1_2"/>
    <protectedRange password="CADF" sqref="M51 H51" name="Yield_1_1_1"/>
    <protectedRange password="CADF" sqref="M135 H135" name="Yield_1_1_2"/>
    <protectedRange password="CADF" sqref="K76 F76" name="BidOffer Prices_2_1_1_1_1_1_1_1_2"/>
    <protectedRange password="CADF" sqref="L76 G76" name="BidOffer Prices_2_1_1_1_1_1_1_1_3"/>
    <protectedRange password="CADF" sqref="I51 D51" name="Yield_2_1_2"/>
    <protectedRange password="CADF" sqref="I135 D135" name="Fund Name_1_1_1"/>
    <protectedRange password="CADF" sqref="K135:L135 F135:G135" name="Fund Name_1_1_1_1"/>
    <protectedRange password="CADF" sqref="I19 D19" name="Fund Name_1_1_1_3_1"/>
    <protectedRange password="CADF" sqref="K19:L19 F19:G19" name="Fund Name_1_1_1_1_1"/>
    <protectedRange password="CADF" sqref="I46 D46" name="Yield_2_1_2_3"/>
    <protectedRange password="CADF" sqref="K77:L77 F77:G77" name="Fund Name_2_2_1"/>
    <protectedRange password="CADF" sqref="I77 D77" name="Yield_2_1_2_1"/>
  </protectedRanges>
  <mergeCells count="42">
    <mergeCell ref="A1:P1"/>
    <mergeCell ref="D2:H2"/>
    <mergeCell ref="I2:M2"/>
    <mergeCell ref="A143:P143"/>
    <mergeCell ref="A55:P55"/>
    <mergeCell ref="A5:P5"/>
    <mergeCell ref="A4:P4"/>
    <mergeCell ref="A22:P22"/>
    <mergeCell ref="A54:P54"/>
    <mergeCell ref="A23:P23"/>
    <mergeCell ref="A137:P137"/>
    <mergeCell ref="A96:P96"/>
    <mergeCell ref="A86:P86"/>
    <mergeCell ref="A85:P85"/>
    <mergeCell ref="N2:O2"/>
    <mergeCell ref="S69:T69"/>
    <mergeCell ref="T30:U30"/>
    <mergeCell ref="T31:U31"/>
    <mergeCell ref="T29:U29"/>
    <mergeCell ref="T34:U34"/>
    <mergeCell ref="S39:S40"/>
    <mergeCell ref="S97:S98"/>
    <mergeCell ref="U111:U113"/>
    <mergeCell ref="T70:T82"/>
    <mergeCell ref="R114:R115"/>
    <mergeCell ref="N165:P165"/>
    <mergeCell ref="A164:P164"/>
    <mergeCell ref="N158:P158"/>
    <mergeCell ref="A157:P157"/>
    <mergeCell ref="A149:P149"/>
    <mergeCell ref="A148:P148"/>
    <mergeCell ref="A156:P156"/>
    <mergeCell ref="A163:P163"/>
    <mergeCell ref="A84:P84"/>
    <mergeCell ref="A95:P95"/>
    <mergeCell ref="A105:P105"/>
    <mergeCell ref="A112:P112"/>
    <mergeCell ref="A144:P144"/>
    <mergeCell ref="A145:P145"/>
    <mergeCell ref="A138:P138"/>
    <mergeCell ref="A113:P113"/>
    <mergeCell ref="A106:P106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6"/>
  <sheetViews>
    <sheetView showGridLines="0" topLeftCell="B1" zoomScale="70" zoomScaleNormal="70" workbookViewId="0">
      <selection activeCell="N2" sqref="N2"/>
    </sheetView>
  </sheetViews>
  <sheetFormatPr defaultColWidth="8.85546875" defaultRowHeight="15"/>
  <cols>
    <col min="1" max="1" width="11.42578125" customWidth="1"/>
    <col min="2" max="2" width="17.28515625" customWidth="1"/>
    <col min="4" max="4" width="4.28515625" customWidth="1"/>
    <col min="5" max="5" width="30.7109375" customWidth="1"/>
    <col min="6" max="6" width="22.7109375" customWidth="1"/>
    <col min="12" max="12" width="3.28515625" customWidth="1"/>
  </cols>
  <sheetData>
    <row r="3" spans="1:7">
      <c r="E3" s="129"/>
      <c r="F3" s="129"/>
      <c r="G3" s="129"/>
    </row>
    <row r="4" spans="1:7">
      <c r="E4" s="129"/>
      <c r="F4" s="129"/>
      <c r="G4" s="129"/>
    </row>
    <row r="5" spans="1:7">
      <c r="E5" s="235"/>
      <c r="F5" s="235"/>
      <c r="G5" s="129"/>
    </row>
    <row r="6" spans="1:7">
      <c r="E6" s="126" t="s">
        <v>72</v>
      </c>
      <c r="F6" s="127" t="s">
        <v>166</v>
      </c>
      <c r="G6" s="129"/>
    </row>
    <row r="7" spans="1:7">
      <c r="E7" s="230" t="s">
        <v>0</v>
      </c>
      <c r="F7" s="128">
        <f>'NAV Trend'!J2</f>
        <v>15815157031.400002</v>
      </c>
      <c r="G7" s="129"/>
    </row>
    <row r="8" spans="1:7">
      <c r="E8" s="230" t="s">
        <v>49</v>
      </c>
      <c r="F8" s="128">
        <f>'NAV Trend'!J3</f>
        <v>580741977913.42883</v>
      </c>
      <c r="G8" s="129"/>
    </row>
    <row r="9" spans="1:7">
      <c r="A9" s="129"/>
      <c r="B9" s="129"/>
      <c r="E9" s="230" t="s">
        <v>217</v>
      </c>
      <c r="F9" s="128">
        <f>'NAV Trend'!J4</f>
        <v>392604588648.76532</v>
      </c>
      <c r="G9" s="129"/>
    </row>
    <row r="10" spans="1:7">
      <c r="A10" s="417"/>
      <c r="B10" s="417"/>
      <c r="E10" s="230" t="s">
        <v>219</v>
      </c>
      <c r="F10" s="128">
        <f>'NAV Trend'!J5</f>
        <v>261014600832.0015</v>
      </c>
      <c r="G10" s="129"/>
    </row>
    <row r="11" spans="1:7">
      <c r="A11" s="122"/>
      <c r="B11" s="122"/>
      <c r="E11" s="230" t="s">
        <v>241</v>
      </c>
      <c r="F11" s="128">
        <f>'NAV Trend'!J6</f>
        <v>49810192200.18</v>
      </c>
      <c r="G11" s="129"/>
    </row>
    <row r="12" spans="1:7">
      <c r="A12" s="123"/>
      <c r="B12" s="124"/>
      <c r="E12" s="230" t="s">
        <v>68</v>
      </c>
      <c r="F12" s="128">
        <f>'NAV Trend'!J7</f>
        <v>29750443075.986874</v>
      </c>
      <c r="G12" s="129"/>
    </row>
    <row r="13" spans="1:7">
      <c r="A13" s="123"/>
      <c r="B13" s="124"/>
      <c r="E13" s="230" t="s">
        <v>74</v>
      </c>
      <c r="F13" s="128">
        <f>'NAV Trend'!J8</f>
        <v>2650494218.77</v>
      </c>
      <c r="G13" s="129"/>
    </row>
    <row r="14" spans="1:7">
      <c r="A14" s="123"/>
      <c r="B14" s="124"/>
      <c r="E14" s="230" t="s">
        <v>233</v>
      </c>
      <c r="F14" s="231">
        <f>'NAV Trend'!J9</f>
        <v>18143251869.420002</v>
      </c>
      <c r="G14" s="129"/>
    </row>
    <row r="15" spans="1:7">
      <c r="A15" s="123"/>
      <c r="B15" s="124"/>
      <c r="E15" s="235"/>
      <c r="F15" s="235"/>
      <c r="G15" s="129"/>
    </row>
    <row r="16" spans="1:7">
      <c r="A16" s="123"/>
      <c r="B16" s="124"/>
      <c r="E16" s="235"/>
      <c r="F16" s="235"/>
      <c r="G16" s="129"/>
    </row>
    <row r="17" spans="1:13">
      <c r="A17" s="123"/>
      <c r="B17" s="124"/>
      <c r="E17" s="235"/>
      <c r="F17" s="235"/>
      <c r="G17" s="129"/>
    </row>
    <row r="18" spans="1:13">
      <c r="A18" s="123"/>
      <c r="B18" s="124"/>
      <c r="E18" s="129"/>
      <c r="F18" s="129"/>
      <c r="G18" s="129"/>
    </row>
    <row r="19" spans="1:13">
      <c r="A19" s="123"/>
      <c r="B19" s="124"/>
      <c r="E19" s="129"/>
      <c r="F19" s="129"/>
      <c r="G19" s="129"/>
    </row>
    <row r="24" spans="1:13" s="120" customFormat="1" ht="21.75" customHeight="1"/>
    <row r="25" spans="1:13" ht="30.75" customHeight="1">
      <c r="B25" s="130" t="s">
        <v>168</v>
      </c>
      <c r="M25" s="121"/>
    </row>
    <row r="26" spans="1:13" ht="68.25" customHeight="1">
      <c r="B26" s="418" t="s">
        <v>271</v>
      </c>
      <c r="C26" s="418"/>
      <c r="D26" s="418"/>
      <c r="E26" s="418"/>
      <c r="F26" s="418"/>
      <c r="G26" s="418"/>
      <c r="H26" s="418"/>
      <c r="I26" s="418"/>
      <c r="J26" s="418"/>
      <c r="K26" s="418"/>
      <c r="L26" s="418"/>
      <c r="M26" s="125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opLeftCell="B1" zoomScale="110" zoomScaleNormal="110" workbookViewId="0">
      <pane xSplit="1" topLeftCell="F1" activePane="topRight" state="frozen"/>
      <selection activeCell="B1" sqref="B1"/>
      <selection pane="topRight" activeCell="K1" sqref="K1"/>
    </sheetView>
  </sheetViews>
  <sheetFormatPr defaultColWidth="8.85546875" defaultRowHeight="15"/>
  <cols>
    <col min="1" max="1" width="0.28515625" hidden="1" customWidth="1"/>
    <col min="2" max="2" width="30.28515625" customWidth="1"/>
    <col min="3" max="3" width="22.140625" customWidth="1"/>
    <col min="4" max="4" width="22" customWidth="1"/>
    <col min="5" max="5" width="20.42578125" customWidth="1"/>
    <col min="6" max="6" width="21.140625" customWidth="1"/>
    <col min="7" max="7" width="20.85546875" customWidth="1"/>
    <col min="8" max="8" width="21.42578125" customWidth="1"/>
    <col min="9" max="10" width="21" customWidth="1"/>
    <col min="11" max="11" width="15.85546875" customWidth="1"/>
  </cols>
  <sheetData>
    <row r="1" spans="2:24">
      <c r="B1" s="106" t="s">
        <v>72</v>
      </c>
      <c r="C1" s="107">
        <v>44554</v>
      </c>
      <c r="D1" s="107">
        <v>44926</v>
      </c>
      <c r="E1" s="107">
        <v>44568</v>
      </c>
      <c r="F1" s="107">
        <v>44575</v>
      </c>
      <c r="G1" s="107">
        <v>44582</v>
      </c>
      <c r="H1" s="107">
        <v>44589</v>
      </c>
      <c r="I1" s="107">
        <v>44596</v>
      </c>
      <c r="J1" s="107">
        <v>44603</v>
      </c>
    </row>
    <row r="2" spans="2:24" s="138" customFormat="1">
      <c r="B2" s="108" t="s">
        <v>0</v>
      </c>
      <c r="C2" s="109">
        <v>15542804259.489998</v>
      </c>
      <c r="D2" s="109">
        <v>15756247273.010002</v>
      </c>
      <c r="E2" s="109">
        <v>15804177330.209999</v>
      </c>
      <c r="F2" s="109">
        <v>15689311730.52</v>
      </c>
      <c r="G2" s="109">
        <v>15426057289.609997</v>
      </c>
      <c r="H2" s="109">
        <v>15367940990.860001</v>
      </c>
      <c r="I2" s="109">
        <v>15722956539.190002</v>
      </c>
      <c r="J2" s="109">
        <v>15815157031.400002</v>
      </c>
    </row>
    <row r="3" spans="2:24" s="138" customFormat="1">
      <c r="B3" s="108" t="s">
        <v>49</v>
      </c>
      <c r="C3" s="111">
        <v>548428396659.73608</v>
      </c>
      <c r="D3" s="111">
        <v>547906811125.90155</v>
      </c>
      <c r="E3" s="111">
        <v>555211389214.74097</v>
      </c>
      <c r="F3" s="111">
        <v>555843226647.5686</v>
      </c>
      <c r="G3" s="111">
        <v>558909333031.11304</v>
      </c>
      <c r="H3" s="111">
        <v>569550571667.3938</v>
      </c>
      <c r="I3" s="111">
        <v>572246811057.33325</v>
      </c>
      <c r="J3" s="111">
        <v>580741977913.42883</v>
      </c>
    </row>
    <row r="4" spans="2:24" s="138" customFormat="1">
      <c r="B4" s="108" t="s">
        <v>217</v>
      </c>
      <c r="C4" s="109">
        <v>377444877891.81989</v>
      </c>
      <c r="D4" s="109">
        <v>377744976906.65002</v>
      </c>
      <c r="E4" s="109">
        <v>379529154644.59497</v>
      </c>
      <c r="F4" s="109">
        <v>382920424394.07007</v>
      </c>
      <c r="G4" s="109">
        <v>386679246881.32843</v>
      </c>
      <c r="H4" s="109">
        <v>384508801512.79077</v>
      </c>
      <c r="I4" s="109">
        <v>383814595579.71356</v>
      </c>
      <c r="J4" s="109">
        <v>392604588648.76532</v>
      </c>
    </row>
    <row r="5" spans="2:24" s="138" customFormat="1">
      <c r="B5" s="108" t="s">
        <v>219</v>
      </c>
      <c r="C5" s="111">
        <v>261527720350.76688</v>
      </c>
      <c r="D5" s="111">
        <v>272186755417.89178</v>
      </c>
      <c r="E5" s="111">
        <v>263471294752.3461</v>
      </c>
      <c r="F5" s="111">
        <v>341788053113.99677</v>
      </c>
      <c r="G5" s="111">
        <v>265570315703.23843</v>
      </c>
      <c r="H5" s="111">
        <v>257774841527.25333</v>
      </c>
      <c r="I5" s="111">
        <v>258836797887.96637</v>
      </c>
      <c r="J5" s="111">
        <v>261014600832.0015</v>
      </c>
    </row>
    <row r="6" spans="2:24" s="138" customFormat="1">
      <c r="B6" s="108" t="s">
        <v>242</v>
      </c>
      <c r="C6" s="109">
        <v>50174533421.040001</v>
      </c>
      <c r="D6" s="109">
        <v>50199905204.839996</v>
      </c>
      <c r="E6" s="109">
        <v>49699693533.639999</v>
      </c>
      <c r="F6" s="109">
        <v>49676814020.389999</v>
      </c>
      <c r="G6" s="109">
        <v>49701376573.389999</v>
      </c>
      <c r="H6" s="109">
        <v>49769327519.550003</v>
      </c>
      <c r="I6" s="109">
        <v>49820210094.519997</v>
      </c>
      <c r="J6" s="109">
        <v>49810192200.18</v>
      </c>
    </row>
    <row r="7" spans="2:24" s="138" customFormat="1">
      <c r="B7" s="108" t="s">
        <v>68</v>
      </c>
      <c r="C7" s="110">
        <v>28917512522.091064</v>
      </c>
      <c r="D7" s="110">
        <v>29274345691.158573</v>
      </c>
      <c r="E7" s="110">
        <v>29400118520.26915</v>
      </c>
      <c r="F7" s="110">
        <v>29158649237.095665</v>
      </c>
      <c r="G7" s="110">
        <v>29461238398.706623</v>
      </c>
      <c r="H7" s="110">
        <v>29286467988.629993</v>
      </c>
      <c r="I7" s="110">
        <v>29716171591.571465</v>
      </c>
      <c r="J7" s="110">
        <v>29750443075.986874</v>
      </c>
    </row>
    <row r="8" spans="2:24">
      <c r="B8" s="108" t="s">
        <v>74</v>
      </c>
      <c r="C8" s="109">
        <v>2488383973.4900002</v>
      </c>
      <c r="D8" s="109">
        <v>2532808231.9099998</v>
      </c>
      <c r="E8" s="109">
        <v>2533880156.75</v>
      </c>
      <c r="F8" s="109">
        <v>2529688704.5999999</v>
      </c>
      <c r="G8" s="109">
        <v>2569132868.2799997</v>
      </c>
      <c r="H8" s="109">
        <v>2543700319.1300001</v>
      </c>
      <c r="I8" s="109">
        <v>2625941324.9900002</v>
      </c>
      <c r="J8" s="109">
        <v>2650494218.77</v>
      </c>
      <c r="K8" s="116"/>
    </row>
    <row r="9" spans="2:24">
      <c r="B9" s="108" t="s">
        <v>233</v>
      </c>
      <c r="C9" s="109">
        <v>18132696513.529003</v>
      </c>
      <c r="D9" s="109">
        <v>17912522944.264645</v>
      </c>
      <c r="E9" s="109">
        <v>17938505314.664646</v>
      </c>
      <c r="F9" s="109">
        <v>17984183675.814644</v>
      </c>
      <c r="G9" s="109">
        <v>18030905040.739998</v>
      </c>
      <c r="H9" s="109">
        <v>18009090983.801334</v>
      </c>
      <c r="I9" s="109">
        <v>18158627229.432835</v>
      </c>
      <c r="J9" s="109">
        <v>18143251869.420002</v>
      </c>
      <c r="K9" s="116"/>
    </row>
    <row r="10" spans="2:24" s="2" customFormat="1">
      <c r="B10" s="112" t="s">
        <v>1</v>
      </c>
      <c r="C10" s="113">
        <f t="shared" ref="C10:J10" si="0">SUM(C2:C9)</f>
        <v>1302656925591.9629</v>
      </c>
      <c r="D10" s="113">
        <f t="shared" si="0"/>
        <v>1313514372795.6267</v>
      </c>
      <c r="E10" s="113">
        <f t="shared" si="0"/>
        <v>1313588213467.2156</v>
      </c>
      <c r="F10" s="113">
        <f t="shared" si="0"/>
        <v>1395590351524.0559</v>
      </c>
      <c r="G10" s="113">
        <f t="shared" si="0"/>
        <v>1326347605786.4065</v>
      </c>
      <c r="H10" s="113">
        <f t="shared" si="0"/>
        <v>1326810742509.4089</v>
      </c>
      <c r="I10" s="113">
        <f t="shared" si="0"/>
        <v>1330942111304.7175</v>
      </c>
      <c r="J10" s="113">
        <f t="shared" si="0"/>
        <v>1350530705789.9524</v>
      </c>
      <c r="K10" s="116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</row>
    <row r="11" spans="2:24">
      <c r="C11" s="10"/>
      <c r="D11" s="10"/>
      <c r="E11" s="10"/>
      <c r="F11" s="10"/>
      <c r="G11" s="10"/>
      <c r="H11" s="10"/>
      <c r="I11" s="10"/>
    </row>
    <row r="12" spans="2:24">
      <c r="B12" s="98" t="s">
        <v>126</v>
      </c>
      <c r="C12" s="99" t="s">
        <v>125</v>
      </c>
      <c r="D12" s="100">
        <f t="shared" ref="D12:J12" si="1">(C10+D10)/2</f>
        <v>1308085649193.7949</v>
      </c>
      <c r="E12" s="101">
        <f t="shared" si="1"/>
        <v>1313551293131.4211</v>
      </c>
      <c r="F12" s="101">
        <f t="shared" si="1"/>
        <v>1354589282495.6357</v>
      </c>
      <c r="G12" s="101">
        <f t="shared" si="1"/>
        <v>1360968978655.2312</v>
      </c>
      <c r="H12" s="101">
        <f>(G10+H10)/2</f>
        <v>1326579174147.9077</v>
      </c>
      <c r="I12" s="101">
        <f t="shared" si="1"/>
        <v>1328876426907.0632</v>
      </c>
      <c r="J12" s="101">
        <f t="shared" si="1"/>
        <v>1340736408547.335</v>
      </c>
    </row>
    <row r="13" spans="2:24">
      <c r="B13" s="11"/>
      <c r="C13" s="14"/>
      <c r="D13" s="14"/>
      <c r="E13" s="14"/>
      <c r="F13" s="14"/>
      <c r="G13" s="14"/>
      <c r="H13" s="14"/>
      <c r="I13" s="14"/>
    </row>
    <row r="14" spans="2:24">
      <c r="B14" s="11"/>
      <c r="C14" s="14"/>
      <c r="D14" s="14"/>
      <c r="E14" s="14"/>
      <c r="F14" s="14"/>
      <c r="G14" s="14"/>
      <c r="H14" s="115"/>
      <c r="I14" s="116"/>
      <c r="J14" s="115"/>
    </row>
    <row r="15" spans="2:24">
      <c r="B15" s="11"/>
      <c r="C15" s="14"/>
      <c r="D15" s="14"/>
      <c r="E15" s="14"/>
      <c r="F15" s="14"/>
      <c r="G15" s="14"/>
      <c r="H15" s="14"/>
      <c r="I15" s="14"/>
    </row>
    <row r="16" spans="2:24">
      <c r="B16" s="11"/>
      <c r="C16" s="14"/>
      <c r="D16" s="14"/>
      <c r="E16" s="14"/>
      <c r="F16" s="14"/>
      <c r="G16" s="14"/>
      <c r="H16" s="14"/>
      <c r="I16" s="14"/>
      <c r="J16" s="116"/>
    </row>
    <row r="17" spans="2:10">
      <c r="B17" s="11"/>
      <c r="C17" s="14"/>
      <c r="D17" s="14"/>
      <c r="E17" s="14"/>
      <c r="F17" s="14"/>
      <c r="G17" s="14"/>
      <c r="H17" s="14"/>
      <c r="I17" s="14"/>
    </row>
    <row r="18" spans="2:10">
      <c r="B18" s="11"/>
      <c r="C18" s="12"/>
      <c r="D18" s="12"/>
      <c r="E18" s="12"/>
      <c r="F18" s="12"/>
      <c r="G18" s="12"/>
      <c r="H18" s="12"/>
      <c r="I18" s="12"/>
    </row>
    <row r="19" spans="2:10">
      <c r="B19" s="11"/>
      <c r="C19" s="13"/>
      <c r="D19" s="13"/>
      <c r="E19" s="11"/>
      <c r="F19" s="11"/>
      <c r="G19" s="11"/>
      <c r="H19" s="11"/>
      <c r="I19" s="11"/>
    </row>
    <row r="20" spans="2:10">
      <c r="B20" s="11"/>
      <c r="C20" s="13"/>
      <c r="D20" s="13"/>
      <c r="E20" s="11"/>
      <c r="F20" s="11"/>
      <c r="G20" s="11"/>
      <c r="H20" s="11"/>
      <c r="I20" s="11"/>
      <c r="J20" s="118"/>
    </row>
    <row r="21" spans="2:10">
      <c r="B21" s="11"/>
      <c r="C21" s="13"/>
      <c r="D21" s="13"/>
      <c r="E21" s="11"/>
      <c r="F21" s="11"/>
      <c r="G21" s="11"/>
      <c r="H21" s="11"/>
      <c r="I21" s="11"/>
    </row>
    <row r="22" spans="2:10">
      <c r="C22" s="1"/>
      <c r="D22" s="1"/>
    </row>
    <row r="23" spans="2:10">
      <c r="C23" s="1"/>
      <c r="D23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74"/>
  <sheetViews>
    <sheetView zoomScale="120" zoomScaleNormal="120" workbookViewId="0">
      <pane xSplit="1" ySplit="8" topLeftCell="AF9" activePane="bottomRight" state="frozen"/>
      <selection pane="topRight" activeCell="E1" sqref="E1"/>
      <selection pane="bottomLeft" activeCell="A8" sqref="A8"/>
      <selection pane="bottomRight" activeCell="AP1" sqref="AP1"/>
    </sheetView>
  </sheetViews>
  <sheetFormatPr defaultColWidth="8.85546875" defaultRowHeight="15"/>
  <cols>
    <col min="1" max="1" width="37.140625" customWidth="1"/>
    <col min="2" max="2" width="17.28515625" style="138" customWidth="1"/>
    <col min="3" max="3" width="9.28515625" style="138" customWidth="1"/>
    <col min="4" max="4" width="17.5703125" style="138" customWidth="1"/>
    <col min="5" max="7" width="9.28515625" style="138" customWidth="1"/>
    <col min="8" max="8" width="17.42578125" style="138" customWidth="1"/>
    <col min="9" max="9" width="9" style="138" customWidth="1"/>
    <col min="10" max="11" width="9.28515625" style="138" customWidth="1"/>
    <col min="12" max="12" width="17.85546875" style="138" customWidth="1"/>
    <col min="13" max="15" width="9.28515625" style="138" customWidth="1"/>
    <col min="16" max="16" width="18.7109375" style="138" customWidth="1"/>
    <col min="17" max="17" width="10.28515625" style="138" customWidth="1"/>
    <col min="18" max="19" width="9.28515625" style="138" customWidth="1"/>
    <col min="20" max="20" width="18.42578125" style="138" customWidth="1"/>
    <col min="21" max="23" width="9.28515625" style="138" customWidth="1"/>
    <col min="24" max="24" width="19" style="370" customWidth="1"/>
    <col min="25" max="25" width="9.85546875" style="370" customWidth="1"/>
    <col min="26" max="27" width="9.28515625" style="370" customWidth="1"/>
    <col min="28" max="28" width="19.28515625" style="370" customWidth="1"/>
    <col min="29" max="31" width="9.28515625" style="370" customWidth="1"/>
    <col min="32" max="32" width="19.85546875" style="370" customWidth="1"/>
    <col min="33" max="33" width="9.85546875" style="370" customWidth="1"/>
    <col min="34" max="35" width="9.28515625" style="370" customWidth="1"/>
    <col min="36" max="36" width="8.28515625" customWidth="1"/>
    <col min="37" max="37" width="9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42578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s="138" customFormat="1" ht="51" customHeight="1" thickBot="1">
      <c r="A1" s="423" t="s">
        <v>79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  <c r="X1" s="424"/>
      <c r="Y1" s="424"/>
      <c r="Z1" s="424"/>
      <c r="AA1" s="424"/>
      <c r="AB1" s="424"/>
      <c r="AC1" s="424"/>
      <c r="AD1" s="424"/>
      <c r="AE1" s="424"/>
      <c r="AF1" s="424"/>
      <c r="AG1" s="424"/>
      <c r="AH1" s="424"/>
      <c r="AI1" s="424"/>
      <c r="AJ1" s="424"/>
      <c r="AK1" s="424"/>
      <c r="AL1" s="424"/>
      <c r="AM1" s="424"/>
      <c r="AN1" s="424"/>
      <c r="AO1" s="425"/>
    </row>
    <row r="2" spans="1:49" ht="30.75" customHeight="1">
      <c r="A2" s="237"/>
      <c r="B2" s="422" t="s">
        <v>251</v>
      </c>
      <c r="C2" s="422"/>
      <c r="D2" s="422" t="s">
        <v>252</v>
      </c>
      <c r="E2" s="422"/>
      <c r="F2" s="422" t="s">
        <v>70</v>
      </c>
      <c r="G2" s="422"/>
      <c r="H2" s="422" t="s">
        <v>255</v>
      </c>
      <c r="I2" s="422"/>
      <c r="J2" s="422" t="s">
        <v>70</v>
      </c>
      <c r="K2" s="422"/>
      <c r="L2" s="422" t="s">
        <v>256</v>
      </c>
      <c r="M2" s="422"/>
      <c r="N2" s="422" t="s">
        <v>70</v>
      </c>
      <c r="O2" s="422"/>
      <c r="P2" s="422" t="s">
        <v>257</v>
      </c>
      <c r="Q2" s="422"/>
      <c r="R2" s="422" t="s">
        <v>70</v>
      </c>
      <c r="S2" s="422"/>
      <c r="T2" s="422" t="s">
        <v>258</v>
      </c>
      <c r="U2" s="422"/>
      <c r="V2" s="422" t="s">
        <v>70</v>
      </c>
      <c r="W2" s="422"/>
      <c r="X2" s="422" t="s">
        <v>262</v>
      </c>
      <c r="Y2" s="422"/>
      <c r="Z2" s="422" t="s">
        <v>70</v>
      </c>
      <c r="AA2" s="422"/>
      <c r="AB2" s="422" t="s">
        <v>265</v>
      </c>
      <c r="AC2" s="422"/>
      <c r="AD2" s="422" t="s">
        <v>70</v>
      </c>
      <c r="AE2" s="422"/>
      <c r="AF2" s="422" t="s">
        <v>270</v>
      </c>
      <c r="AG2" s="422"/>
      <c r="AH2" s="422" t="s">
        <v>70</v>
      </c>
      <c r="AI2" s="422"/>
      <c r="AJ2" s="422" t="s">
        <v>87</v>
      </c>
      <c r="AK2" s="422"/>
      <c r="AL2" s="422" t="s">
        <v>88</v>
      </c>
      <c r="AM2" s="422"/>
      <c r="AN2" s="422" t="s">
        <v>78</v>
      </c>
      <c r="AO2" s="426"/>
      <c r="AP2" s="19"/>
      <c r="AQ2" s="419" t="s">
        <v>92</v>
      </c>
      <c r="AR2" s="420"/>
      <c r="AS2" s="19"/>
      <c r="AT2" s="19"/>
    </row>
    <row r="3" spans="1:49" ht="14.25" customHeight="1">
      <c r="A3" s="238" t="s">
        <v>3</v>
      </c>
      <c r="B3" s="225" t="s">
        <v>66</v>
      </c>
      <c r="C3" s="226" t="s">
        <v>4</v>
      </c>
      <c r="D3" s="225" t="s">
        <v>66</v>
      </c>
      <c r="E3" s="226" t="s">
        <v>4</v>
      </c>
      <c r="F3" s="232" t="s">
        <v>66</v>
      </c>
      <c r="G3" s="233" t="s">
        <v>4</v>
      </c>
      <c r="H3" s="225" t="s">
        <v>66</v>
      </c>
      <c r="I3" s="226" t="s">
        <v>4</v>
      </c>
      <c r="J3" s="232" t="s">
        <v>66</v>
      </c>
      <c r="K3" s="233" t="s">
        <v>4</v>
      </c>
      <c r="L3" s="225" t="s">
        <v>66</v>
      </c>
      <c r="M3" s="226" t="s">
        <v>4</v>
      </c>
      <c r="N3" s="232" t="s">
        <v>66</v>
      </c>
      <c r="O3" s="233" t="s">
        <v>4</v>
      </c>
      <c r="P3" s="225" t="s">
        <v>66</v>
      </c>
      <c r="Q3" s="226" t="s">
        <v>4</v>
      </c>
      <c r="R3" s="232" t="s">
        <v>66</v>
      </c>
      <c r="S3" s="233" t="s">
        <v>4</v>
      </c>
      <c r="T3" s="225" t="s">
        <v>66</v>
      </c>
      <c r="U3" s="226" t="s">
        <v>4</v>
      </c>
      <c r="V3" s="232" t="s">
        <v>66</v>
      </c>
      <c r="W3" s="233" t="s">
        <v>4</v>
      </c>
      <c r="X3" s="225" t="s">
        <v>66</v>
      </c>
      <c r="Y3" s="226" t="s">
        <v>4</v>
      </c>
      <c r="Z3" s="232" t="s">
        <v>66</v>
      </c>
      <c r="AA3" s="233" t="s">
        <v>4</v>
      </c>
      <c r="AB3" s="225" t="s">
        <v>66</v>
      </c>
      <c r="AC3" s="226" t="s">
        <v>4</v>
      </c>
      <c r="AD3" s="232" t="s">
        <v>66</v>
      </c>
      <c r="AE3" s="233" t="s">
        <v>4</v>
      </c>
      <c r="AF3" s="225" t="s">
        <v>66</v>
      </c>
      <c r="AG3" s="226" t="s">
        <v>4</v>
      </c>
      <c r="AH3" s="232" t="s">
        <v>66</v>
      </c>
      <c r="AI3" s="233" t="s">
        <v>4</v>
      </c>
      <c r="AJ3" s="232" t="s">
        <v>66</v>
      </c>
      <c r="AK3" s="233" t="s">
        <v>4</v>
      </c>
      <c r="AL3" s="232" t="s">
        <v>66</v>
      </c>
      <c r="AM3" s="233" t="s">
        <v>4</v>
      </c>
      <c r="AN3" s="232" t="s">
        <v>66</v>
      </c>
      <c r="AO3" s="234" t="s">
        <v>4</v>
      </c>
      <c r="AP3" s="19"/>
      <c r="AQ3" s="22" t="s">
        <v>66</v>
      </c>
      <c r="AR3" s="23" t="s">
        <v>4</v>
      </c>
      <c r="AS3" s="19"/>
      <c r="AT3" s="19"/>
    </row>
    <row r="4" spans="1:49">
      <c r="A4" s="239" t="s">
        <v>0</v>
      </c>
      <c r="B4" s="72" t="s">
        <v>5</v>
      </c>
      <c r="C4" s="72" t="s">
        <v>5</v>
      </c>
      <c r="D4" s="72" t="s">
        <v>5</v>
      </c>
      <c r="E4" s="72" t="s">
        <v>5</v>
      </c>
      <c r="F4" s="24" t="s">
        <v>86</v>
      </c>
      <c r="G4" s="24" t="s">
        <v>86</v>
      </c>
      <c r="H4" s="72" t="s">
        <v>5</v>
      </c>
      <c r="I4" s="72" t="s">
        <v>5</v>
      </c>
      <c r="J4" s="24" t="s">
        <v>86</v>
      </c>
      <c r="K4" s="24" t="s">
        <v>86</v>
      </c>
      <c r="L4" s="72" t="s">
        <v>5</v>
      </c>
      <c r="M4" s="72" t="s">
        <v>5</v>
      </c>
      <c r="N4" s="24" t="s">
        <v>86</v>
      </c>
      <c r="O4" s="24" t="s">
        <v>86</v>
      </c>
      <c r="P4" s="72" t="s">
        <v>5</v>
      </c>
      <c r="Q4" s="72" t="s">
        <v>5</v>
      </c>
      <c r="R4" s="24" t="s">
        <v>86</v>
      </c>
      <c r="S4" s="24" t="s">
        <v>86</v>
      </c>
      <c r="T4" s="72" t="s">
        <v>5</v>
      </c>
      <c r="U4" s="72" t="s">
        <v>5</v>
      </c>
      <c r="V4" s="24" t="s">
        <v>86</v>
      </c>
      <c r="W4" s="24" t="s">
        <v>86</v>
      </c>
      <c r="X4" s="72" t="s">
        <v>5</v>
      </c>
      <c r="Y4" s="72" t="s">
        <v>5</v>
      </c>
      <c r="Z4" s="24" t="s">
        <v>86</v>
      </c>
      <c r="AA4" s="24" t="s">
        <v>86</v>
      </c>
      <c r="AB4" s="72" t="s">
        <v>5</v>
      </c>
      <c r="AC4" s="72" t="s">
        <v>5</v>
      </c>
      <c r="AD4" s="24" t="s">
        <v>86</v>
      </c>
      <c r="AE4" s="24" t="s">
        <v>86</v>
      </c>
      <c r="AF4" s="72" t="s">
        <v>5</v>
      </c>
      <c r="AG4" s="72" t="s">
        <v>5</v>
      </c>
      <c r="AH4" s="24" t="s">
        <v>86</v>
      </c>
      <c r="AI4" s="24" t="s">
        <v>86</v>
      </c>
      <c r="AJ4" s="25" t="s">
        <v>86</v>
      </c>
      <c r="AK4" s="25" t="s">
        <v>86</v>
      </c>
      <c r="AL4" s="26" t="s">
        <v>86</v>
      </c>
      <c r="AM4" s="26" t="s">
        <v>86</v>
      </c>
      <c r="AN4" s="20" t="s">
        <v>86</v>
      </c>
      <c r="AO4" s="21" t="s">
        <v>86</v>
      </c>
      <c r="AP4" s="19"/>
      <c r="AQ4" s="27" t="s">
        <v>5</v>
      </c>
      <c r="AR4" s="27" t="s">
        <v>5</v>
      </c>
      <c r="AS4" s="19"/>
      <c r="AT4" s="19"/>
    </row>
    <row r="5" spans="1:49">
      <c r="A5" s="240" t="s">
        <v>7</v>
      </c>
      <c r="B5" s="83">
        <v>6903128231.0500002</v>
      </c>
      <c r="C5" s="73">
        <v>11145.54</v>
      </c>
      <c r="D5" s="83">
        <v>6907395638.5600004</v>
      </c>
      <c r="E5" s="73">
        <v>11144.13</v>
      </c>
      <c r="F5" s="28">
        <f t="shared" ref="F5:F19" si="0">((D5-B5)/B5)</f>
        <v>6.1818459213977756E-4</v>
      </c>
      <c r="G5" s="28">
        <f t="shared" ref="G5:G19" si="1">((E5-C5)/C5)</f>
        <v>-1.2650800230421078E-4</v>
      </c>
      <c r="H5" s="83">
        <v>6969991990.04</v>
      </c>
      <c r="I5" s="73">
        <v>11187.18</v>
      </c>
      <c r="J5" s="28">
        <f t="shared" ref="J5:J19" si="2">((H5-D5)/D5)</f>
        <v>9.0622218207047911E-3</v>
      </c>
      <c r="K5" s="28">
        <f t="shared" ref="K5:K19" si="3">((I5-E5)/E5)</f>
        <v>3.8630202626854762E-3</v>
      </c>
      <c r="L5" s="83">
        <v>6969145327.29</v>
      </c>
      <c r="M5" s="73">
        <v>11186.09</v>
      </c>
      <c r="N5" s="28">
        <f t="shared" ref="N5:N19" si="4">((L5-H5)/H5)</f>
        <v>-1.2147255710047683E-4</v>
      </c>
      <c r="O5" s="28">
        <f t="shared" ref="O5:O19" si="5">((M5-I5)/I5)</f>
        <v>-9.7432954506868169E-5</v>
      </c>
      <c r="P5" s="83">
        <v>6906910596.4499998</v>
      </c>
      <c r="Q5" s="73">
        <v>11092.7</v>
      </c>
      <c r="R5" s="28">
        <f t="shared" ref="R5:R19" si="6">((P5-L5)/L5)</f>
        <v>-8.9300377474264194E-3</v>
      </c>
      <c r="S5" s="28">
        <f t="shared" ref="S5:S19" si="7">((Q5-M5)/M5)</f>
        <v>-8.348761721030263E-3</v>
      </c>
      <c r="T5" s="83">
        <v>6958707667.3400002</v>
      </c>
      <c r="U5" s="73">
        <v>11177.13</v>
      </c>
      <c r="V5" s="28">
        <f t="shared" ref="V5:V19" si="8">((T5-P5)/P5)</f>
        <v>7.4993110402533517E-3</v>
      </c>
      <c r="W5" s="28">
        <f t="shared" ref="W5:W19" si="9">((U5-Q5)/Q5)</f>
        <v>7.611311943890889E-3</v>
      </c>
      <c r="X5" s="83">
        <v>6917680956.9700003</v>
      </c>
      <c r="Y5" s="73">
        <v>11134.28</v>
      </c>
      <c r="Z5" s="28">
        <f t="shared" ref="Z5:Z19" si="10">((X5-T5)/T5)</f>
        <v>-5.8957370148705422E-3</v>
      </c>
      <c r="AA5" s="28">
        <f t="shared" ref="AA5:AA19" si="11">((Y5-U5)/U5)</f>
        <v>-3.8337211788713691E-3</v>
      </c>
      <c r="AB5" s="83">
        <v>7085718123.3400002</v>
      </c>
      <c r="AC5" s="73">
        <v>11406.43</v>
      </c>
      <c r="AD5" s="28">
        <f t="shared" ref="AD5:AD19" si="12">((AB5-X5)/X5)</f>
        <v>2.4290967943627385E-2</v>
      </c>
      <c r="AE5" s="28">
        <f t="shared" ref="AE5:AE19" si="13">((AC5-Y5)/Y5)</f>
        <v>2.4442532431374064E-2</v>
      </c>
      <c r="AF5" s="83">
        <v>7116005654.79</v>
      </c>
      <c r="AG5" s="73">
        <v>11454.45</v>
      </c>
      <c r="AH5" s="28">
        <f t="shared" ref="AH5:AH19" si="14">((AF5-AB5)/AB5)</f>
        <v>4.2744476879815752E-3</v>
      </c>
      <c r="AI5" s="28">
        <f t="shared" ref="AI5:AI19" si="15">((AG5-AC5)/AC5)</f>
        <v>4.2099061669602523E-3</v>
      </c>
      <c r="AJ5" s="29">
        <f>AVERAGE(F5,J5,N5,R5,V5,Z5,AD5,AH5)</f>
        <v>3.8497357206636806E-3</v>
      </c>
      <c r="AK5" s="29">
        <f>AVERAGE(G5,K5,O5,S5,W5,AA5,AE5,AI5)</f>
        <v>3.4650433685247464E-3</v>
      </c>
      <c r="AL5" s="30">
        <f>((AF5-D5)/D5)</f>
        <v>3.0200965334235424E-2</v>
      </c>
      <c r="AM5" s="30">
        <f>((AG5-E5)/E5)</f>
        <v>2.7846049893531531E-2</v>
      </c>
      <c r="AN5" s="31">
        <f>STDEV(F5,J5,N5,R5,V5,Z5,AD5,AH5)</f>
        <v>1.0302732182853104E-2</v>
      </c>
      <c r="AO5" s="90">
        <f>STDEV(G5,K5,O5,S5,W5,AA5,AE5,AI5)</f>
        <v>9.8298977620871145E-3</v>
      </c>
      <c r="AP5" s="32"/>
      <c r="AQ5" s="33">
        <v>7877662528.1199999</v>
      </c>
      <c r="AR5" s="33">
        <v>7704.04</v>
      </c>
      <c r="AS5" s="34" t="e">
        <f>(#REF!/AQ5)-1</f>
        <v>#REF!</v>
      </c>
      <c r="AT5" s="34" t="e">
        <f>(#REF!/AR5)-1</f>
        <v>#REF!</v>
      </c>
    </row>
    <row r="6" spans="1:49">
      <c r="A6" s="240" t="s">
        <v>50</v>
      </c>
      <c r="B6" s="83">
        <v>859587988.23000002</v>
      </c>
      <c r="C6" s="73">
        <v>1.75</v>
      </c>
      <c r="D6" s="83">
        <v>854255888.96000004</v>
      </c>
      <c r="E6" s="73">
        <v>1.74</v>
      </c>
      <c r="F6" s="28">
        <f t="shared" si="0"/>
        <v>-6.2030872266833851E-3</v>
      </c>
      <c r="G6" s="28">
        <f t="shared" si="1"/>
        <v>-5.7142857142857195E-3</v>
      </c>
      <c r="H6" s="83">
        <v>862034046.66999996</v>
      </c>
      <c r="I6" s="73">
        <v>1.76</v>
      </c>
      <c r="J6" s="28">
        <f t="shared" si="2"/>
        <v>9.10518477018556E-3</v>
      </c>
      <c r="K6" s="28">
        <f t="shared" si="3"/>
        <v>1.1494252873563229E-2</v>
      </c>
      <c r="L6" s="83">
        <v>876562541.54999995</v>
      </c>
      <c r="M6" s="73">
        <v>1.79</v>
      </c>
      <c r="N6" s="28">
        <f t="shared" si="4"/>
        <v>1.6853736735947891E-2</v>
      </c>
      <c r="O6" s="28">
        <f t="shared" si="5"/>
        <v>1.7045454545454562E-2</v>
      </c>
      <c r="P6" s="83">
        <v>874245996.28999996</v>
      </c>
      <c r="Q6" s="73">
        <v>1.78</v>
      </c>
      <c r="R6" s="28">
        <f t="shared" si="6"/>
        <v>-2.6427609556572097E-3</v>
      </c>
      <c r="S6" s="28">
        <f t="shared" si="7"/>
        <v>-5.5865921787709542E-3</v>
      </c>
      <c r="T6" s="83">
        <v>891159089.57000005</v>
      </c>
      <c r="U6" s="73">
        <v>1.82</v>
      </c>
      <c r="V6" s="28">
        <f t="shared" si="8"/>
        <v>1.9345920200691175E-2</v>
      </c>
      <c r="W6" s="28">
        <f t="shared" si="9"/>
        <v>2.2471910112359571E-2</v>
      </c>
      <c r="X6" s="83">
        <v>891664860.63</v>
      </c>
      <c r="Y6" s="73">
        <v>1.82</v>
      </c>
      <c r="Z6" s="28">
        <f t="shared" si="10"/>
        <v>5.6754295155535717E-4</v>
      </c>
      <c r="AA6" s="28">
        <f t="shared" si="11"/>
        <v>0</v>
      </c>
      <c r="AB6" s="83">
        <v>906969506.61000001</v>
      </c>
      <c r="AC6" s="73">
        <v>1.85</v>
      </c>
      <c r="AD6" s="28">
        <f t="shared" si="12"/>
        <v>1.7164123714807626E-2</v>
      </c>
      <c r="AE6" s="28">
        <f t="shared" si="13"/>
        <v>1.6483516483516498E-2</v>
      </c>
      <c r="AF6" s="83">
        <v>910759146.58000004</v>
      </c>
      <c r="AG6" s="73">
        <v>1.86</v>
      </c>
      <c r="AH6" s="28">
        <f t="shared" si="14"/>
        <v>4.1783543353785396E-3</v>
      </c>
      <c r="AI6" s="28">
        <f t="shared" si="15"/>
        <v>5.40540540540541E-3</v>
      </c>
      <c r="AJ6" s="29">
        <f t="shared" ref="AJ6:AJ69" si="16">AVERAGE(F6,J6,N6,R6,V6,Z6,AD6,AH6)</f>
        <v>7.296126815778195E-3</v>
      </c>
      <c r="AK6" s="29">
        <f t="shared" ref="AK6:AK69" si="17">AVERAGE(G6,K6,O6,S6,W6,AA6,AE6,AI6)</f>
        <v>7.6999576909053237E-3</v>
      </c>
      <c r="AL6" s="30">
        <f t="shared" ref="AL6:AL69" si="18">((AF6-D6)/D6)</f>
        <v>6.6143246245324666E-2</v>
      </c>
      <c r="AM6" s="30">
        <f t="shared" ref="AM6:AM69" si="19">((AG6-E6)/E6)</f>
        <v>6.8965517241379379E-2</v>
      </c>
      <c r="AN6" s="31">
        <f t="shared" ref="AN6:AN69" si="20">STDEV(F6,J6,N6,R6,V6,Z6,AD6,AH6)</f>
        <v>9.8067039565629746E-3</v>
      </c>
      <c r="AO6" s="90">
        <f t="shared" ref="AO6:AO69" si="21">STDEV(G6,K6,O6,S6,W6,AA6,AE6,AI6)</f>
        <v>1.0810874967908319E-2</v>
      </c>
      <c r="AP6" s="35"/>
      <c r="AQ6" s="36">
        <v>486981928.81999999</v>
      </c>
      <c r="AR6" s="37">
        <v>0.95</v>
      </c>
      <c r="AS6" s="34" t="e">
        <f>(#REF!/AQ6)-1</f>
        <v>#REF!</v>
      </c>
      <c r="AT6" s="34" t="e">
        <f>(#REF!/AR6)-1</f>
        <v>#REF!</v>
      </c>
    </row>
    <row r="7" spans="1:49">
      <c r="A7" s="240" t="s">
        <v>12</v>
      </c>
      <c r="B7" s="83">
        <v>254168049.94</v>
      </c>
      <c r="C7" s="73">
        <v>129.74</v>
      </c>
      <c r="D7" s="83">
        <v>253489403.93000001</v>
      </c>
      <c r="E7" s="73">
        <v>129.38</v>
      </c>
      <c r="F7" s="28">
        <f t="shared" si="0"/>
        <v>-2.6700681307512669E-3</v>
      </c>
      <c r="G7" s="28">
        <f t="shared" si="1"/>
        <v>-2.7747803298906553E-3</v>
      </c>
      <c r="H7" s="83">
        <v>255590865.41999999</v>
      </c>
      <c r="I7" s="73">
        <v>130.47999999999999</v>
      </c>
      <c r="J7" s="28">
        <f t="shared" si="2"/>
        <v>8.2901354353268706E-3</v>
      </c>
      <c r="K7" s="28">
        <f t="shared" si="3"/>
        <v>8.5020868758694888E-3</v>
      </c>
      <c r="L7" s="83">
        <v>257707838.31999999</v>
      </c>
      <c r="M7" s="73">
        <v>131.58000000000001</v>
      </c>
      <c r="N7" s="28">
        <f t="shared" si="4"/>
        <v>8.2826625925041877E-3</v>
      </c>
      <c r="O7" s="28">
        <f t="shared" si="5"/>
        <v>8.4304107909259872E-3</v>
      </c>
      <c r="P7" s="83">
        <v>257707838.31999999</v>
      </c>
      <c r="Q7" s="73">
        <v>131.58000000000001</v>
      </c>
      <c r="R7" s="28">
        <f t="shared" si="6"/>
        <v>0</v>
      </c>
      <c r="S7" s="28">
        <f t="shared" si="7"/>
        <v>0</v>
      </c>
      <c r="T7" s="83">
        <v>258062760.47999999</v>
      </c>
      <c r="U7" s="73">
        <v>131.76</v>
      </c>
      <c r="V7" s="28">
        <f t="shared" si="8"/>
        <v>1.3772268717697435E-3</v>
      </c>
      <c r="W7" s="28">
        <f t="shared" si="9"/>
        <v>1.3679890560873869E-3</v>
      </c>
      <c r="X7" s="83">
        <v>258844798.43000001</v>
      </c>
      <c r="Y7" s="73">
        <v>133.16999999999999</v>
      </c>
      <c r="Z7" s="28">
        <f t="shared" si="10"/>
        <v>3.0304176726057546E-3</v>
      </c>
      <c r="AA7" s="28">
        <f t="shared" si="11"/>
        <v>1.0701275045537315E-2</v>
      </c>
      <c r="AB7" s="83">
        <v>261401697.34999999</v>
      </c>
      <c r="AC7" s="73">
        <v>133.51</v>
      </c>
      <c r="AD7" s="28">
        <f t="shared" si="12"/>
        <v>9.8781159038490579E-3</v>
      </c>
      <c r="AE7" s="28">
        <f t="shared" si="13"/>
        <v>2.5531275812871023E-3</v>
      </c>
      <c r="AF7" s="83">
        <v>261962777.36000001</v>
      </c>
      <c r="AG7" s="73">
        <v>132.91999999999999</v>
      </c>
      <c r="AH7" s="28">
        <f t="shared" si="14"/>
        <v>2.1464283349651335E-3</v>
      </c>
      <c r="AI7" s="28">
        <f t="shared" si="15"/>
        <v>-4.4191446333608228E-3</v>
      </c>
      <c r="AJ7" s="29">
        <f t="shared" si="16"/>
        <v>3.7918648350336853E-3</v>
      </c>
      <c r="AK7" s="29">
        <f t="shared" si="17"/>
        <v>3.0451205483069755E-3</v>
      </c>
      <c r="AL7" s="30">
        <f t="shared" si="18"/>
        <v>3.3426933428506909E-2</v>
      </c>
      <c r="AM7" s="30">
        <f t="shared" si="19"/>
        <v>2.7361261400525524E-2</v>
      </c>
      <c r="AN7" s="31">
        <f t="shared" si="20"/>
        <v>4.51500215308676E-3</v>
      </c>
      <c r="AO7" s="90">
        <f t="shared" si="21"/>
        <v>5.5973287173778042E-3</v>
      </c>
      <c r="AP7" s="35"/>
      <c r="AQ7" s="33">
        <v>204065067.03999999</v>
      </c>
      <c r="AR7" s="37">
        <v>105.02</v>
      </c>
      <c r="AS7" s="34" t="e">
        <f>(#REF!/AQ7)-1</f>
        <v>#REF!</v>
      </c>
      <c r="AT7" s="34" t="e">
        <f>(#REF!/AR7)-1</f>
        <v>#REF!</v>
      </c>
    </row>
    <row r="8" spans="1:49">
      <c r="A8" s="240" t="s">
        <v>14</v>
      </c>
      <c r="B8" s="83">
        <v>603221240</v>
      </c>
      <c r="C8" s="73">
        <v>17.36</v>
      </c>
      <c r="D8" s="83">
        <v>598450648.96000004</v>
      </c>
      <c r="E8" s="73">
        <v>17.22</v>
      </c>
      <c r="F8" s="28">
        <f t="shared" si="0"/>
        <v>-7.9085262979134516E-3</v>
      </c>
      <c r="G8" s="28">
        <f t="shared" si="1"/>
        <v>-8.0645161290322908E-3</v>
      </c>
      <c r="H8" s="83">
        <v>613201784.89999998</v>
      </c>
      <c r="I8" s="73">
        <v>17.73</v>
      </c>
      <c r="J8" s="28">
        <f t="shared" si="2"/>
        <v>2.4648876169880957E-2</v>
      </c>
      <c r="K8" s="28">
        <f t="shared" si="3"/>
        <v>2.9616724738676051E-2</v>
      </c>
      <c r="L8" s="83">
        <v>613201784.89999998</v>
      </c>
      <c r="M8" s="73">
        <v>17.727</v>
      </c>
      <c r="N8" s="28">
        <f t="shared" si="4"/>
        <v>0</v>
      </c>
      <c r="O8" s="28">
        <f t="shared" si="5"/>
        <v>-1.6920473773266291E-4</v>
      </c>
      <c r="P8" s="83">
        <v>612760589.5</v>
      </c>
      <c r="Q8" s="73">
        <v>17.39</v>
      </c>
      <c r="R8" s="28">
        <f t="shared" si="6"/>
        <v>-7.1949464411935073E-4</v>
      </c>
      <c r="S8" s="28">
        <f t="shared" si="7"/>
        <v>-1.9010548880239168E-2</v>
      </c>
      <c r="T8" s="83">
        <v>625186512.95000005</v>
      </c>
      <c r="U8" s="73">
        <v>18.29</v>
      </c>
      <c r="V8" s="28">
        <f t="shared" si="8"/>
        <v>2.0278594385678989E-2</v>
      </c>
      <c r="W8" s="28">
        <f t="shared" si="9"/>
        <v>5.1753881541115501E-2</v>
      </c>
      <c r="X8" s="83">
        <v>625186512.95000005</v>
      </c>
      <c r="Y8" s="73">
        <v>18.22</v>
      </c>
      <c r="Z8" s="28">
        <f t="shared" si="10"/>
        <v>0</v>
      </c>
      <c r="AA8" s="28">
        <f t="shared" si="11"/>
        <v>-3.8272279934390536E-3</v>
      </c>
      <c r="AB8" s="83">
        <v>643831793.36000001</v>
      </c>
      <c r="AC8" s="73">
        <v>18.809999999999999</v>
      </c>
      <c r="AD8" s="28">
        <f t="shared" si="12"/>
        <v>2.9823548691126585E-2</v>
      </c>
      <c r="AE8" s="28">
        <f t="shared" si="13"/>
        <v>3.2381997804610312E-2</v>
      </c>
      <c r="AF8" s="83">
        <v>651886372.12</v>
      </c>
      <c r="AG8" s="73">
        <v>18.920000000000002</v>
      </c>
      <c r="AH8" s="28">
        <f t="shared" si="14"/>
        <v>1.2510377466706206E-2</v>
      </c>
      <c r="AI8" s="28">
        <f t="shared" si="15"/>
        <v>5.8479532163744283E-3</v>
      </c>
      <c r="AJ8" s="29">
        <f t="shared" si="16"/>
        <v>9.8291719714199925E-3</v>
      </c>
      <c r="AK8" s="29">
        <f t="shared" si="17"/>
        <v>1.1066132445041642E-2</v>
      </c>
      <c r="AL8" s="30">
        <f t="shared" si="18"/>
        <v>8.9290108136504953E-2</v>
      </c>
      <c r="AM8" s="30">
        <f t="shared" si="19"/>
        <v>9.8722415795586702E-2</v>
      </c>
      <c r="AN8" s="31">
        <f t="shared" si="20"/>
        <v>1.391249990469107E-2</v>
      </c>
      <c r="AO8" s="90">
        <f t="shared" si="21"/>
        <v>2.420108135898006E-2</v>
      </c>
      <c r="AP8" s="35"/>
      <c r="AQ8" s="38">
        <v>166618649</v>
      </c>
      <c r="AR8" s="39">
        <v>9.4</v>
      </c>
      <c r="AS8" s="34" t="e">
        <f>(#REF!/AQ8)-1</f>
        <v>#REF!</v>
      </c>
      <c r="AT8" s="34" t="e">
        <f>(#REF!/AR8)-1</f>
        <v>#REF!</v>
      </c>
    </row>
    <row r="9" spans="1:49" s="104" customFormat="1">
      <c r="A9" s="240" t="s">
        <v>18</v>
      </c>
      <c r="B9" s="83">
        <v>345494504.24000001</v>
      </c>
      <c r="C9" s="73">
        <v>167.20699999999999</v>
      </c>
      <c r="D9" s="83">
        <v>344150422.88999999</v>
      </c>
      <c r="E9" s="73">
        <v>166.63800000000001</v>
      </c>
      <c r="F9" s="28">
        <f t="shared" si="0"/>
        <v>-3.8903118096094199E-3</v>
      </c>
      <c r="G9" s="28">
        <f t="shared" si="1"/>
        <v>-3.4029675791084611E-3</v>
      </c>
      <c r="H9" s="83">
        <v>344056669.35000002</v>
      </c>
      <c r="I9" s="73">
        <v>165.04050000000001</v>
      </c>
      <c r="J9" s="28">
        <f t="shared" si="2"/>
        <v>-2.7242023767591909E-4</v>
      </c>
      <c r="K9" s="28">
        <f t="shared" si="3"/>
        <v>-9.5866489036114007E-3</v>
      </c>
      <c r="L9" s="83">
        <v>351595701.93000001</v>
      </c>
      <c r="M9" s="73">
        <v>170.3355</v>
      </c>
      <c r="N9" s="28">
        <f t="shared" si="4"/>
        <v>2.1912182647826305E-2</v>
      </c>
      <c r="O9" s="28">
        <f t="shared" si="5"/>
        <v>3.2083034164341405E-2</v>
      </c>
      <c r="P9" s="83">
        <v>354113265.02999997</v>
      </c>
      <c r="Q9" s="73">
        <v>169.96860000000001</v>
      </c>
      <c r="R9" s="28">
        <f t="shared" si="6"/>
        <v>7.1603921384146832E-3</v>
      </c>
      <c r="S9" s="28">
        <f t="shared" si="7"/>
        <v>-2.1539843426648404E-3</v>
      </c>
      <c r="T9" s="83">
        <v>358255839.20999998</v>
      </c>
      <c r="U9" s="73">
        <v>172.00790000000001</v>
      </c>
      <c r="V9" s="28">
        <f t="shared" si="8"/>
        <v>1.1698443941796572E-2</v>
      </c>
      <c r="W9" s="28">
        <f t="shared" si="9"/>
        <v>1.1998098472306044E-2</v>
      </c>
      <c r="X9" s="83">
        <v>361868019.76999998</v>
      </c>
      <c r="Y9" s="73">
        <v>173.81399999999999</v>
      </c>
      <c r="Z9" s="28">
        <f t="shared" si="10"/>
        <v>1.0082684396618136E-2</v>
      </c>
      <c r="AA9" s="28">
        <f t="shared" si="11"/>
        <v>1.0500099123354138E-2</v>
      </c>
      <c r="AB9" s="83">
        <v>364097705.42000002</v>
      </c>
      <c r="AC9" s="73">
        <v>176.5307</v>
      </c>
      <c r="AD9" s="28">
        <f t="shared" si="12"/>
        <v>6.1615990587319753E-3</v>
      </c>
      <c r="AE9" s="28">
        <f t="shared" si="13"/>
        <v>1.5629926242995404E-2</v>
      </c>
      <c r="AF9" s="83">
        <v>370303617.52999997</v>
      </c>
      <c r="AG9" s="73">
        <v>179.54929999999999</v>
      </c>
      <c r="AH9" s="28">
        <f t="shared" si="14"/>
        <v>1.7044633947476292E-2</v>
      </c>
      <c r="AI9" s="28">
        <f t="shared" si="15"/>
        <v>1.7099575314661938E-2</v>
      </c>
      <c r="AJ9" s="29">
        <f t="shared" si="16"/>
        <v>8.7371505104473276E-3</v>
      </c>
      <c r="AK9" s="29">
        <f t="shared" si="17"/>
        <v>9.0208915615342788E-3</v>
      </c>
      <c r="AL9" s="30">
        <f t="shared" si="18"/>
        <v>7.5993498483537453E-2</v>
      </c>
      <c r="AM9" s="30">
        <f t="shared" si="19"/>
        <v>7.7481126753801546E-2</v>
      </c>
      <c r="AN9" s="31">
        <f t="shared" si="20"/>
        <v>8.4761874436309146E-3</v>
      </c>
      <c r="AO9" s="90">
        <f t="shared" si="21"/>
        <v>1.350835401636084E-2</v>
      </c>
      <c r="AP9" s="35"/>
      <c r="AQ9" s="38"/>
      <c r="AR9" s="39"/>
      <c r="AS9" s="34"/>
      <c r="AT9" s="34"/>
    </row>
    <row r="10" spans="1:49">
      <c r="A10" s="240" t="s">
        <v>84</v>
      </c>
      <c r="B10" s="73">
        <v>1705211492.9000001</v>
      </c>
      <c r="C10" s="73">
        <v>0.9395</v>
      </c>
      <c r="D10" s="73">
        <v>1702161786.1199999</v>
      </c>
      <c r="E10" s="73">
        <v>0.9375</v>
      </c>
      <c r="F10" s="28">
        <f t="shared" si="0"/>
        <v>-1.7884624826294529E-3</v>
      </c>
      <c r="G10" s="28">
        <f t="shared" si="1"/>
        <v>-2.1287919105907418E-3</v>
      </c>
      <c r="H10" s="73">
        <v>1729853751.8299999</v>
      </c>
      <c r="I10" s="73">
        <v>0.95279999999999998</v>
      </c>
      <c r="J10" s="28">
        <f t="shared" si="2"/>
        <v>1.6268703677764149E-2</v>
      </c>
      <c r="K10" s="28">
        <f t="shared" si="3"/>
        <v>1.631999999999998E-2</v>
      </c>
      <c r="L10" s="73">
        <v>1735902427.5799999</v>
      </c>
      <c r="M10" s="73">
        <v>0.95620000000000005</v>
      </c>
      <c r="N10" s="28">
        <f t="shared" si="4"/>
        <v>3.4966399579161819E-3</v>
      </c>
      <c r="O10" s="28">
        <f t="shared" si="5"/>
        <v>3.5684298908480998E-3</v>
      </c>
      <c r="P10" s="73">
        <v>1734737713.7</v>
      </c>
      <c r="Q10" s="73">
        <v>0.95699999999999996</v>
      </c>
      <c r="R10" s="28">
        <f t="shared" si="6"/>
        <v>-6.7095584492245296E-4</v>
      </c>
      <c r="S10" s="28">
        <f t="shared" si="7"/>
        <v>8.3664505333602994E-4</v>
      </c>
      <c r="T10" s="73">
        <v>1750400697.5599999</v>
      </c>
      <c r="U10" s="73">
        <v>0.96599999999999997</v>
      </c>
      <c r="V10" s="28">
        <f t="shared" si="8"/>
        <v>9.0290213536618827E-3</v>
      </c>
      <c r="W10" s="28">
        <f t="shared" si="9"/>
        <v>9.4043887147335515E-3</v>
      </c>
      <c r="X10" s="73">
        <v>1733127504.3599999</v>
      </c>
      <c r="Y10" s="73">
        <v>0.95669999999999999</v>
      </c>
      <c r="Z10" s="28">
        <f t="shared" si="10"/>
        <v>-9.8681366067085684E-3</v>
      </c>
      <c r="AA10" s="28">
        <f t="shared" si="11"/>
        <v>-9.627329192546559E-3</v>
      </c>
      <c r="AB10" s="73">
        <v>1800487478.2</v>
      </c>
      <c r="AC10" s="73">
        <v>0.99399999999999999</v>
      </c>
      <c r="AD10" s="28">
        <f t="shared" si="12"/>
        <v>3.8866138625429342E-2</v>
      </c>
      <c r="AE10" s="28">
        <f t="shared" si="13"/>
        <v>3.8988188564858368E-2</v>
      </c>
      <c r="AF10" s="73">
        <v>1799156945</v>
      </c>
      <c r="AG10" s="73">
        <v>0.99319999999999997</v>
      </c>
      <c r="AH10" s="28">
        <f t="shared" si="14"/>
        <v>-7.3898497829611158E-4</v>
      </c>
      <c r="AI10" s="28">
        <f t="shared" si="15"/>
        <v>-8.0482897384308142E-4</v>
      </c>
      <c r="AJ10" s="29">
        <f t="shared" si="16"/>
        <v>6.824245462776872E-3</v>
      </c>
      <c r="AK10" s="29">
        <f t="shared" si="17"/>
        <v>7.0695877683494557E-3</v>
      </c>
      <c r="AL10" s="30">
        <f t="shared" si="18"/>
        <v>5.6983513359852918E-2</v>
      </c>
      <c r="AM10" s="30">
        <f t="shared" si="19"/>
        <v>5.9413333333333304E-2</v>
      </c>
      <c r="AN10" s="31">
        <f t="shared" si="20"/>
        <v>1.5109172040286077E-2</v>
      </c>
      <c r="AO10" s="90">
        <f t="shared" si="21"/>
        <v>1.5053854958781216E-2</v>
      </c>
      <c r="AP10" s="35"/>
      <c r="AQ10" s="33">
        <v>1147996444.8800001</v>
      </c>
      <c r="AR10" s="37">
        <v>0.69840000000000002</v>
      </c>
      <c r="AS10" s="34" t="e">
        <f>(#REF!/AQ10)-1</f>
        <v>#REF!</v>
      </c>
      <c r="AT10" s="34" t="e">
        <f>(#REF!/AR10)-1</f>
        <v>#REF!</v>
      </c>
    </row>
    <row r="11" spans="1:49">
      <c r="A11" s="240" t="s">
        <v>15</v>
      </c>
      <c r="B11" s="83">
        <v>2674734964.5700002</v>
      </c>
      <c r="C11" s="73">
        <v>20.794499999999999</v>
      </c>
      <c r="D11" s="73">
        <v>2636852949.6599998</v>
      </c>
      <c r="E11" s="73">
        <v>20.533100000000001</v>
      </c>
      <c r="F11" s="28">
        <f t="shared" si="0"/>
        <v>-1.4162904142575625E-2</v>
      </c>
      <c r="G11" s="28">
        <f t="shared" si="1"/>
        <v>-1.2570631657409331E-2</v>
      </c>
      <c r="H11" s="73">
        <v>2713036470.5999999</v>
      </c>
      <c r="I11" s="73">
        <v>21.105</v>
      </c>
      <c r="J11" s="28">
        <f t="shared" si="2"/>
        <v>2.8891835227225427E-2</v>
      </c>
      <c r="K11" s="28">
        <f t="shared" si="3"/>
        <v>2.7852589233968536E-2</v>
      </c>
      <c r="L11" s="73">
        <v>2716686645.1799998</v>
      </c>
      <c r="M11" s="73">
        <v>21.128499999999999</v>
      </c>
      <c r="N11" s="28">
        <f t="shared" si="4"/>
        <v>1.3454203876561495E-3</v>
      </c>
      <c r="O11" s="28">
        <f t="shared" si="5"/>
        <v>1.1134802179577599E-3</v>
      </c>
      <c r="P11" s="73">
        <v>2693958638.48</v>
      </c>
      <c r="Q11" s="73">
        <v>20.997599999999998</v>
      </c>
      <c r="R11" s="28">
        <f t="shared" si="6"/>
        <v>-8.3660759110088367E-3</v>
      </c>
      <c r="S11" s="28">
        <f t="shared" si="7"/>
        <v>-6.1954232434863086E-3</v>
      </c>
      <c r="T11" s="73">
        <v>2307374689.8099999</v>
      </c>
      <c r="U11" s="73">
        <v>21.3062</v>
      </c>
      <c r="V11" s="28">
        <f t="shared" si="8"/>
        <v>-0.14350032815950009</v>
      </c>
      <c r="W11" s="28">
        <f t="shared" si="9"/>
        <v>1.4696917742980245E-2</v>
      </c>
      <c r="X11" s="73">
        <v>2291571546.1399999</v>
      </c>
      <c r="Y11" s="73">
        <v>21.1646</v>
      </c>
      <c r="Z11" s="28">
        <f t="shared" si="10"/>
        <v>-6.8489715778677377E-3</v>
      </c>
      <c r="AA11" s="28">
        <f t="shared" si="11"/>
        <v>-6.6459528212445386E-3</v>
      </c>
      <c r="AB11" s="73">
        <v>2335996478.5700002</v>
      </c>
      <c r="AC11" s="73">
        <v>21.567699999999999</v>
      </c>
      <c r="AD11" s="28">
        <f t="shared" si="12"/>
        <v>1.9386229727293983E-2</v>
      </c>
      <c r="AE11" s="28">
        <f t="shared" si="13"/>
        <v>1.904595409315548E-2</v>
      </c>
      <c r="AF11" s="73">
        <v>2342354993.4400001</v>
      </c>
      <c r="AG11" s="73">
        <v>21.680099999999999</v>
      </c>
      <c r="AH11" s="28">
        <f t="shared" si="14"/>
        <v>2.7219710852870393E-3</v>
      </c>
      <c r="AI11" s="28">
        <f t="shared" si="15"/>
        <v>5.2114968216361015E-3</v>
      </c>
      <c r="AJ11" s="29">
        <f t="shared" si="16"/>
        <v>-1.5066602920436212E-2</v>
      </c>
      <c r="AK11" s="29">
        <f t="shared" si="17"/>
        <v>5.313553798444743E-3</v>
      </c>
      <c r="AL11" s="30">
        <f t="shared" si="18"/>
        <v>-0.11168539233785216</v>
      </c>
      <c r="AM11" s="30">
        <f t="shared" si="19"/>
        <v>5.5861024394757652E-2</v>
      </c>
      <c r="AN11" s="31">
        <f t="shared" si="20"/>
        <v>5.386967714959031E-2</v>
      </c>
      <c r="AO11" s="90">
        <f t="shared" si="21"/>
        <v>1.4130089118104708E-2</v>
      </c>
      <c r="AP11" s="35"/>
      <c r="AQ11" s="33">
        <v>2845469436.1399999</v>
      </c>
      <c r="AR11" s="37">
        <v>13.0688</v>
      </c>
      <c r="AS11" s="34" t="e">
        <f>(#REF!/AQ11)-1</f>
        <v>#REF!</v>
      </c>
      <c r="AT11" s="34" t="e">
        <f>(#REF!/AR11)-1</f>
        <v>#REF!</v>
      </c>
    </row>
    <row r="12" spans="1:49" ht="12.75" customHeight="1">
      <c r="A12" s="240" t="s">
        <v>59</v>
      </c>
      <c r="B12" s="73">
        <v>351282974.75</v>
      </c>
      <c r="C12" s="73">
        <v>149.97999999999999</v>
      </c>
      <c r="D12" s="73">
        <v>351282974.75</v>
      </c>
      <c r="E12" s="73">
        <v>149.97999999999999</v>
      </c>
      <c r="F12" s="28">
        <f t="shared" si="0"/>
        <v>0</v>
      </c>
      <c r="G12" s="28">
        <f t="shared" si="1"/>
        <v>0</v>
      </c>
      <c r="H12" s="73">
        <v>357366311.89999998</v>
      </c>
      <c r="I12" s="73">
        <v>152.15</v>
      </c>
      <c r="J12" s="28">
        <f t="shared" si="2"/>
        <v>1.7317483588065567E-2</v>
      </c>
      <c r="K12" s="28">
        <f t="shared" si="3"/>
        <v>1.4468595812775143E-2</v>
      </c>
      <c r="L12" s="73">
        <v>355207830.41000003</v>
      </c>
      <c r="M12" s="73">
        <v>152.19</v>
      </c>
      <c r="N12" s="28">
        <f t="shared" si="4"/>
        <v>-6.039969124465059E-3</v>
      </c>
      <c r="O12" s="28">
        <f t="shared" si="5"/>
        <v>2.6289845547152179E-4</v>
      </c>
      <c r="P12" s="73">
        <v>353962702.43000001</v>
      </c>
      <c r="Q12" s="73">
        <v>151.51</v>
      </c>
      <c r="R12" s="28">
        <f t="shared" si="6"/>
        <v>-3.5053505959112027E-3</v>
      </c>
      <c r="S12" s="28">
        <f t="shared" si="7"/>
        <v>-4.4680990866680257E-3</v>
      </c>
      <c r="T12" s="73">
        <v>356844250.64999998</v>
      </c>
      <c r="U12" s="73">
        <v>152.63</v>
      </c>
      <c r="V12" s="28">
        <f t="shared" si="8"/>
        <v>8.1408244434166815E-3</v>
      </c>
      <c r="W12" s="28">
        <f t="shared" si="9"/>
        <v>7.3922513365454728E-3</v>
      </c>
      <c r="X12" s="73">
        <v>349531201.38999999</v>
      </c>
      <c r="Y12" s="73">
        <v>152.02000000000001</v>
      </c>
      <c r="Z12" s="28">
        <f t="shared" si="10"/>
        <v>-2.0493672650404495E-2</v>
      </c>
      <c r="AA12" s="28">
        <f t="shared" si="11"/>
        <v>-3.9965930682040575E-3</v>
      </c>
      <c r="AB12" s="73">
        <v>354848494.83999997</v>
      </c>
      <c r="AC12" s="73">
        <v>154.37</v>
      </c>
      <c r="AD12" s="28">
        <f t="shared" si="12"/>
        <v>1.5212643188517689E-2</v>
      </c>
      <c r="AE12" s="28">
        <f t="shared" si="13"/>
        <v>1.5458492303644218E-2</v>
      </c>
      <c r="AF12" s="73">
        <v>377282852.92000002</v>
      </c>
      <c r="AG12" s="73">
        <v>159.27000000000001</v>
      </c>
      <c r="AH12" s="28">
        <f t="shared" si="14"/>
        <v>6.3222356600711016E-2</v>
      </c>
      <c r="AI12" s="28">
        <f t="shared" si="15"/>
        <v>3.1741918766599764E-2</v>
      </c>
      <c r="AJ12" s="29">
        <f t="shared" si="16"/>
        <v>9.2317894312412743E-3</v>
      </c>
      <c r="AK12" s="29">
        <f t="shared" si="17"/>
        <v>7.6074330650205049E-3</v>
      </c>
      <c r="AL12" s="30">
        <f t="shared" si="18"/>
        <v>7.4014057152936408E-2</v>
      </c>
      <c r="AM12" s="30">
        <f t="shared" si="19"/>
        <v>6.1941592212295116E-2</v>
      </c>
      <c r="AN12" s="31">
        <f t="shared" si="20"/>
        <v>2.5018881404350057E-2</v>
      </c>
      <c r="AO12" s="90">
        <f t="shared" si="21"/>
        <v>1.244141421906351E-2</v>
      </c>
      <c r="AP12" s="35"/>
      <c r="AQ12" s="38">
        <v>155057555.75</v>
      </c>
      <c r="AR12" s="38">
        <v>111.51</v>
      </c>
      <c r="AS12" s="34" t="e">
        <f>(#REF!/AQ12)-1</f>
        <v>#REF!</v>
      </c>
      <c r="AT12" s="34" t="e">
        <f>(#REF!/AR12)-1</f>
        <v>#REF!</v>
      </c>
      <c r="AU12" s="95"/>
      <c r="AV12" s="96"/>
      <c r="AW12" s="105"/>
    </row>
    <row r="13" spans="1:49" ht="12.75" customHeight="1">
      <c r="A13" s="240" t="s">
        <v>60</v>
      </c>
      <c r="B13" s="73">
        <v>240267183.31999999</v>
      </c>
      <c r="C13" s="73">
        <v>11.676683000000001</v>
      </c>
      <c r="D13" s="73">
        <v>239740865.94999999</v>
      </c>
      <c r="E13" s="73">
        <v>11.630869000000001</v>
      </c>
      <c r="F13" s="28">
        <f t="shared" si="0"/>
        <v>-2.190550381152255E-3</v>
      </c>
      <c r="G13" s="28">
        <f t="shared" si="1"/>
        <v>-3.9235457535329189E-3</v>
      </c>
      <c r="H13" s="73">
        <v>245665276.41</v>
      </c>
      <c r="I13" s="73">
        <v>11.8811</v>
      </c>
      <c r="J13" s="28">
        <f t="shared" si="2"/>
        <v>2.4711725456249896E-2</v>
      </c>
      <c r="K13" s="28">
        <f t="shared" si="3"/>
        <v>2.1514385554510108E-2</v>
      </c>
      <c r="L13" s="73">
        <v>246037982.44</v>
      </c>
      <c r="M13" s="73">
        <v>11.8993</v>
      </c>
      <c r="N13" s="28">
        <f t="shared" si="4"/>
        <v>1.5171294675686202E-3</v>
      </c>
      <c r="O13" s="28">
        <f t="shared" si="5"/>
        <v>1.5318446945148359E-3</v>
      </c>
      <c r="P13" s="73">
        <v>245300067.09999999</v>
      </c>
      <c r="Q13" s="73">
        <v>11.8957</v>
      </c>
      <c r="R13" s="28">
        <f t="shared" si="6"/>
        <v>-2.9991927778059845E-3</v>
      </c>
      <c r="S13" s="28">
        <f t="shared" si="7"/>
        <v>-3.0253880480368521E-4</v>
      </c>
      <c r="T13" s="73">
        <v>251027655.25999999</v>
      </c>
      <c r="U13" s="73">
        <v>12.1797</v>
      </c>
      <c r="V13" s="28">
        <f t="shared" si="8"/>
        <v>2.3349313466208981E-2</v>
      </c>
      <c r="W13" s="28">
        <f t="shared" si="9"/>
        <v>2.3874173020503268E-2</v>
      </c>
      <c r="X13" s="73">
        <v>250828581.97</v>
      </c>
      <c r="Y13" s="73">
        <v>12.170999999999999</v>
      </c>
      <c r="Z13" s="28">
        <f t="shared" si="10"/>
        <v>-7.9303330062898054E-4</v>
      </c>
      <c r="AA13" s="28">
        <f t="shared" si="11"/>
        <v>-7.1430330796333572E-4</v>
      </c>
      <c r="AB13" s="73">
        <v>258744980.69999999</v>
      </c>
      <c r="AC13" s="73">
        <v>12.6008</v>
      </c>
      <c r="AD13" s="28">
        <f t="shared" si="12"/>
        <v>3.1560991446129609E-2</v>
      </c>
      <c r="AE13" s="28">
        <f t="shared" si="13"/>
        <v>3.5313450004108141E-2</v>
      </c>
      <c r="AF13" s="73">
        <v>259629035.16</v>
      </c>
      <c r="AG13" s="73">
        <v>12.623799999999999</v>
      </c>
      <c r="AH13" s="28">
        <f t="shared" si="14"/>
        <v>3.4167018722771631E-3</v>
      </c>
      <c r="AI13" s="28">
        <f t="shared" si="15"/>
        <v>1.8252809345438137E-3</v>
      </c>
      <c r="AJ13" s="29">
        <f t="shared" si="16"/>
        <v>9.8216356561058801E-3</v>
      </c>
      <c r="AK13" s="29">
        <f t="shared" si="17"/>
        <v>9.8898432927350295E-3</v>
      </c>
      <c r="AL13" s="30">
        <f t="shared" si="18"/>
        <v>8.2956942410259984E-2</v>
      </c>
      <c r="AM13" s="30">
        <f t="shared" si="19"/>
        <v>8.5370319277089157E-2</v>
      </c>
      <c r="AN13" s="31">
        <f t="shared" si="20"/>
        <v>1.4185696434652579E-2</v>
      </c>
      <c r="AO13" s="90">
        <f t="shared" si="21"/>
        <v>1.4731340936138284E-2</v>
      </c>
      <c r="AP13" s="35"/>
      <c r="AQ13" s="43">
        <v>212579164.06</v>
      </c>
      <c r="AR13" s="43">
        <v>9.9</v>
      </c>
      <c r="AS13" s="34" t="e">
        <f>(#REF!/AQ13)-1</f>
        <v>#REF!</v>
      </c>
      <c r="AT13" s="34" t="e">
        <f>(#REF!/AR13)-1</f>
        <v>#REF!</v>
      </c>
    </row>
    <row r="14" spans="1:49" ht="12.75" customHeight="1">
      <c r="A14" s="241" t="s">
        <v>75</v>
      </c>
      <c r="B14" s="83">
        <v>350973803.18000001</v>
      </c>
      <c r="C14" s="73">
        <v>2834.3</v>
      </c>
      <c r="D14" s="83">
        <v>348554660.81</v>
      </c>
      <c r="E14" s="73">
        <v>2815.07</v>
      </c>
      <c r="F14" s="28">
        <f t="shared" si="0"/>
        <v>-6.8926579365221922E-3</v>
      </c>
      <c r="G14" s="28">
        <f t="shared" si="1"/>
        <v>-6.7847440285079266E-3</v>
      </c>
      <c r="H14" s="83">
        <v>352507523.17000002</v>
      </c>
      <c r="I14" s="73">
        <v>2847.11</v>
      </c>
      <c r="J14" s="28">
        <f t="shared" si="2"/>
        <v>1.1340724438497042E-2</v>
      </c>
      <c r="K14" s="28">
        <f t="shared" si="3"/>
        <v>1.1381599747075548E-2</v>
      </c>
      <c r="L14" s="83">
        <v>353002821.55000001</v>
      </c>
      <c r="M14" s="73">
        <v>2850.87</v>
      </c>
      <c r="N14" s="28">
        <f t="shared" si="4"/>
        <v>1.4050717997332869E-3</v>
      </c>
      <c r="O14" s="28">
        <f t="shared" si="5"/>
        <v>1.3206374182942575E-3</v>
      </c>
      <c r="P14" s="83">
        <v>351288246.81999999</v>
      </c>
      <c r="Q14" s="73">
        <v>2837.33</v>
      </c>
      <c r="R14" s="28">
        <f t="shared" si="6"/>
        <v>-4.8571133864355343E-3</v>
      </c>
      <c r="S14" s="28">
        <f t="shared" si="7"/>
        <v>-4.7494273677859619E-3</v>
      </c>
      <c r="T14" s="83">
        <v>354151438.39999998</v>
      </c>
      <c r="U14" s="73">
        <v>2860.29</v>
      </c>
      <c r="V14" s="28">
        <f t="shared" si="8"/>
        <v>8.1505476084632062E-3</v>
      </c>
      <c r="W14" s="28">
        <f t="shared" si="9"/>
        <v>8.0921147698716882E-3</v>
      </c>
      <c r="X14" s="83">
        <v>364067809.61000001</v>
      </c>
      <c r="Y14" s="73">
        <v>2941.04</v>
      </c>
      <c r="Z14" s="28">
        <f t="shared" si="10"/>
        <v>2.8000369714155704E-2</v>
      </c>
      <c r="AA14" s="28">
        <f t="shared" si="11"/>
        <v>2.8231403109474914E-2</v>
      </c>
      <c r="AB14" s="83">
        <v>370398892.50999999</v>
      </c>
      <c r="AC14" s="73">
        <v>2992.35</v>
      </c>
      <c r="AD14" s="28">
        <f t="shared" si="12"/>
        <v>1.7389845333433945E-2</v>
      </c>
      <c r="AE14" s="28">
        <f t="shared" si="13"/>
        <v>1.7446209504120971E-2</v>
      </c>
      <c r="AF14" s="83">
        <v>378896763.06999999</v>
      </c>
      <c r="AG14" s="73">
        <v>3061.05</v>
      </c>
      <c r="AH14" s="28">
        <f t="shared" si="14"/>
        <v>2.2942483716445177E-2</v>
      </c>
      <c r="AI14" s="28">
        <f t="shared" si="15"/>
        <v>2.2958544287934323E-2</v>
      </c>
      <c r="AJ14" s="29">
        <f t="shared" si="16"/>
        <v>9.6849089109713304E-3</v>
      </c>
      <c r="AK14" s="29">
        <f t="shared" si="17"/>
        <v>9.7370421800597271E-3</v>
      </c>
      <c r="AL14" s="30">
        <f t="shared" si="18"/>
        <v>8.7051202211694767E-2</v>
      </c>
      <c r="AM14" s="30">
        <f t="shared" si="19"/>
        <v>8.737970991840345E-2</v>
      </c>
      <c r="AN14" s="31">
        <f t="shared" si="20"/>
        <v>1.2708395800570852E-2</v>
      </c>
      <c r="AO14" s="90">
        <f t="shared" si="21"/>
        <v>1.2735519560765849E-2</v>
      </c>
      <c r="AP14" s="35"/>
      <c r="AQ14" s="33">
        <v>305162610.31</v>
      </c>
      <c r="AR14" s="33">
        <v>1481.86</v>
      </c>
      <c r="AS14" s="34" t="e">
        <f>(#REF!/AQ14)-1</f>
        <v>#REF!</v>
      </c>
      <c r="AT14" s="34" t="e">
        <f>(#REF!/AR14)-1</f>
        <v>#REF!</v>
      </c>
    </row>
    <row r="15" spans="1:49" s="104" customFormat="1" ht="12.75" customHeight="1">
      <c r="A15" s="240" t="s">
        <v>90</v>
      </c>
      <c r="B15" s="83">
        <v>252646300.16999999</v>
      </c>
      <c r="C15" s="73">
        <v>131.16439258929128</v>
      </c>
      <c r="D15" s="83">
        <v>251884497.97</v>
      </c>
      <c r="E15" s="73">
        <v>130.74</v>
      </c>
      <c r="F15" s="28">
        <f t="shared" si="0"/>
        <v>-3.0152913360986825E-3</v>
      </c>
      <c r="G15" s="28">
        <f t="shared" si="1"/>
        <v>-3.235577742658808E-3</v>
      </c>
      <c r="H15" s="83">
        <v>248623351.50999999</v>
      </c>
      <c r="I15" s="73">
        <v>131.26</v>
      </c>
      <c r="J15" s="28">
        <f t="shared" si="2"/>
        <v>-1.2946991523029012E-2</v>
      </c>
      <c r="K15" s="28">
        <f t="shared" si="3"/>
        <v>3.9773596450969999E-3</v>
      </c>
      <c r="L15" s="83">
        <v>254394027.99000001</v>
      </c>
      <c r="M15" s="73">
        <v>134.79261835014478</v>
      </c>
      <c r="N15" s="28">
        <f t="shared" si="4"/>
        <v>2.3210516811683773E-2</v>
      </c>
      <c r="O15" s="28">
        <f t="shared" si="5"/>
        <v>2.6913136904958002E-2</v>
      </c>
      <c r="P15" s="83">
        <v>234216824.66999999</v>
      </c>
      <c r="Q15" s="73">
        <v>135.67245954817614</v>
      </c>
      <c r="R15" s="28">
        <f t="shared" si="6"/>
        <v>-7.9314768036902072E-2</v>
      </c>
      <c r="S15" s="28">
        <f t="shared" si="7"/>
        <v>6.5273692936643844E-3</v>
      </c>
      <c r="T15" s="83">
        <v>237796035.47</v>
      </c>
      <c r="U15" s="73">
        <v>137.12</v>
      </c>
      <c r="V15" s="28">
        <f t="shared" si="8"/>
        <v>1.5281612689621868E-2</v>
      </c>
      <c r="W15" s="28">
        <f t="shared" si="9"/>
        <v>1.0669375764577039E-2</v>
      </c>
      <c r="X15" s="83">
        <v>250828581.97</v>
      </c>
      <c r="Y15" s="73">
        <v>136.74</v>
      </c>
      <c r="Z15" s="28">
        <f t="shared" si="10"/>
        <v>5.4805566771714186E-2</v>
      </c>
      <c r="AA15" s="28">
        <f t="shared" si="11"/>
        <v>-2.7712952158692782E-3</v>
      </c>
      <c r="AB15" s="83">
        <v>243495453.65000001</v>
      </c>
      <c r="AC15" s="73">
        <v>141.47788598311701</v>
      </c>
      <c r="AD15" s="28">
        <f t="shared" si="12"/>
        <v>-2.9235616859952036E-2</v>
      </c>
      <c r="AE15" s="28">
        <f t="shared" si="13"/>
        <v>3.4648866338430569E-2</v>
      </c>
      <c r="AF15" s="83">
        <v>243527031.22</v>
      </c>
      <c r="AG15" s="73">
        <v>141.00530056049777</v>
      </c>
      <c r="AH15" s="28">
        <f t="shared" si="14"/>
        <v>1.2968443363785509E-4</v>
      </c>
      <c r="AI15" s="28">
        <f t="shared" si="15"/>
        <v>-3.3403483472719377E-3</v>
      </c>
      <c r="AJ15" s="29">
        <f t="shared" si="16"/>
        <v>-3.8856608811655147E-3</v>
      </c>
      <c r="AK15" s="29">
        <f t="shared" si="17"/>
        <v>9.1736108301158706E-3</v>
      </c>
      <c r="AL15" s="30">
        <f t="shared" si="18"/>
        <v>-3.3179758251718185E-2</v>
      </c>
      <c r="AM15" s="30">
        <f t="shared" si="19"/>
        <v>7.851690806560932E-2</v>
      </c>
      <c r="AN15" s="31">
        <f t="shared" si="20"/>
        <v>3.9600516146858653E-2</v>
      </c>
      <c r="AO15" s="90">
        <f t="shared" si="21"/>
        <v>1.4408272810812344E-2</v>
      </c>
      <c r="AP15" s="35"/>
      <c r="AQ15" s="33"/>
      <c r="AR15" s="33"/>
      <c r="AS15" s="34"/>
      <c r="AT15" s="34"/>
    </row>
    <row r="16" spans="1:49" s="104" customFormat="1" ht="12.75" customHeight="1">
      <c r="A16" s="240" t="s">
        <v>136</v>
      </c>
      <c r="B16" s="83">
        <v>325530965.17000002</v>
      </c>
      <c r="C16" s="73">
        <v>1.3</v>
      </c>
      <c r="D16" s="83">
        <v>325243434.75999999</v>
      </c>
      <c r="E16" s="73">
        <v>1.3</v>
      </c>
      <c r="F16" s="28">
        <f t="shared" si="0"/>
        <v>-8.8326592786609716E-4</v>
      </c>
      <c r="G16" s="28">
        <f t="shared" si="1"/>
        <v>0</v>
      </c>
      <c r="H16" s="83">
        <v>325243434.75999999</v>
      </c>
      <c r="I16" s="73">
        <v>1.3</v>
      </c>
      <c r="J16" s="28">
        <f t="shared" si="2"/>
        <v>0</v>
      </c>
      <c r="K16" s="28">
        <f t="shared" si="3"/>
        <v>0</v>
      </c>
      <c r="L16" s="83">
        <v>331417821.64999998</v>
      </c>
      <c r="M16" s="73">
        <v>1.32</v>
      </c>
      <c r="N16" s="28">
        <f t="shared" si="4"/>
        <v>1.8983894000984589E-2</v>
      </c>
      <c r="O16" s="28">
        <f t="shared" si="5"/>
        <v>1.5384615384615398E-2</v>
      </c>
      <c r="P16" s="83">
        <v>330804525.42000002</v>
      </c>
      <c r="Q16" s="73">
        <v>1.32</v>
      </c>
      <c r="R16" s="28">
        <f t="shared" si="6"/>
        <v>-1.8505227840391832E-3</v>
      </c>
      <c r="S16" s="28">
        <f t="shared" si="7"/>
        <v>0</v>
      </c>
      <c r="T16" s="83">
        <v>328428304.49000001</v>
      </c>
      <c r="U16" s="73">
        <v>1.32</v>
      </c>
      <c r="V16" s="28">
        <f t="shared" si="8"/>
        <v>-7.1831572648018678E-3</v>
      </c>
      <c r="W16" s="28">
        <f t="shared" si="9"/>
        <v>0</v>
      </c>
      <c r="X16" s="83">
        <v>326339882.45999998</v>
      </c>
      <c r="Y16" s="73">
        <v>1.31</v>
      </c>
      <c r="Z16" s="28">
        <f t="shared" si="10"/>
        <v>-6.3588369255903133E-3</v>
      </c>
      <c r="AA16" s="28">
        <f t="shared" si="11"/>
        <v>-7.575757575757582E-3</v>
      </c>
      <c r="AB16" s="83">
        <v>330849784.73000002</v>
      </c>
      <c r="AC16" s="73">
        <v>1.33</v>
      </c>
      <c r="AD16" s="28">
        <f t="shared" si="12"/>
        <v>1.3819647895941211E-2</v>
      </c>
      <c r="AE16" s="28">
        <f t="shared" si="13"/>
        <v>1.5267175572519097E-2</v>
      </c>
      <c r="AF16" s="83">
        <v>329709702.52999997</v>
      </c>
      <c r="AG16" s="73">
        <v>1.33</v>
      </c>
      <c r="AH16" s="28">
        <f t="shared" si="14"/>
        <v>-3.4459209363864214E-3</v>
      </c>
      <c r="AI16" s="28">
        <f t="shared" si="15"/>
        <v>0</v>
      </c>
      <c r="AJ16" s="29">
        <f t="shared" si="16"/>
        <v>1.6352297572802396E-3</v>
      </c>
      <c r="AK16" s="29">
        <f t="shared" si="17"/>
        <v>2.884504172672114E-3</v>
      </c>
      <c r="AL16" s="30">
        <f t="shared" si="18"/>
        <v>1.3732076631448931E-2</v>
      </c>
      <c r="AM16" s="30">
        <f t="shared" si="19"/>
        <v>2.3076923076923096E-2</v>
      </c>
      <c r="AN16" s="31">
        <f t="shared" si="20"/>
        <v>9.5475547224420833E-3</v>
      </c>
      <c r="AO16" s="90">
        <f t="shared" si="21"/>
        <v>8.1117395418528557E-3</v>
      </c>
      <c r="AP16" s="35"/>
      <c r="AQ16" s="33"/>
      <c r="AR16" s="33"/>
      <c r="AS16" s="34"/>
      <c r="AT16" s="34"/>
    </row>
    <row r="17" spans="1:46" s="104" customFormat="1" ht="12.75" customHeight="1">
      <c r="A17" s="240" t="s">
        <v>139</v>
      </c>
      <c r="B17" s="83">
        <v>280702830.07999998</v>
      </c>
      <c r="C17" s="73">
        <v>1.4379999999999999</v>
      </c>
      <c r="D17" s="73">
        <v>280586910.74000001</v>
      </c>
      <c r="E17" s="73">
        <v>1.4381999999999999</v>
      </c>
      <c r="F17" s="28">
        <f t="shared" si="0"/>
        <v>-4.1296106621702708E-4</v>
      </c>
      <c r="G17" s="28">
        <f t="shared" si="1"/>
        <v>1.3908205841444923E-4</v>
      </c>
      <c r="H17" s="73">
        <v>283592345.72000003</v>
      </c>
      <c r="I17" s="73">
        <v>1.4539</v>
      </c>
      <c r="J17" s="28">
        <f t="shared" si="2"/>
        <v>1.0711244412911844E-2</v>
      </c>
      <c r="K17" s="28">
        <f t="shared" si="3"/>
        <v>1.0916423306911451E-2</v>
      </c>
      <c r="L17" s="73">
        <v>287358160.60000002</v>
      </c>
      <c r="M17" s="73">
        <v>1.4712000000000001</v>
      </c>
      <c r="N17" s="28">
        <f t="shared" si="4"/>
        <v>1.3278972217811926E-2</v>
      </c>
      <c r="O17" s="28">
        <f t="shared" si="5"/>
        <v>1.1899030194648939E-2</v>
      </c>
      <c r="P17" s="73">
        <v>286213096.08999997</v>
      </c>
      <c r="Q17" s="73">
        <v>1.4601999999999999</v>
      </c>
      <c r="R17" s="28">
        <f t="shared" si="6"/>
        <v>-3.9847989965176925E-3</v>
      </c>
      <c r="S17" s="28">
        <f t="shared" si="7"/>
        <v>-7.4768896139206908E-3</v>
      </c>
      <c r="T17" s="73">
        <v>290389632.06999999</v>
      </c>
      <c r="U17" s="73">
        <v>1.4817</v>
      </c>
      <c r="V17" s="28">
        <f t="shared" si="8"/>
        <v>1.4592399988177702E-2</v>
      </c>
      <c r="W17" s="28">
        <f t="shared" si="9"/>
        <v>1.4724010409532992E-2</v>
      </c>
      <c r="X17" s="73">
        <v>288036616.61000001</v>
      </c>
      <c r="Y17" s="73">
        <v>1.4817</v>
      </c>
      <c r="Z17" s="28">
        <f t="shared" si="10"/>
        <v>-8.1029596105992221E-3</v>
      </c>
      <c r="AA17" s="28">
        <f t="shared" si="11"/>
        <v>0</v>
      </c>
      <c r="AB17" s="73">
        <v>295835047.50999999</v>
      </c>
      <c r="AC17" s="73">
        <v>1.51</v>
      </c>
      <c r="AD17" s="28">
        <f t="shared" si="12"/>
        <v>2.7074442797524623E-2</v>
      </c>
      <c r="AE17" s="28">
        <f t="shared" si="13"/>
        <v>1.9099682796787469E-2</v>
      </c>
      <c r="AF17" s="73">
        <v>299452116.12</v>
      </c>
      <c r="AG17" s="73">
        <v>1.5287999999999999</v>
      </c>
      <c r="AH17" s="28">
        <f t="shared" si="14"/>
        <v>1.222663994832373E-2</v>
      </c>
      <c r="AI17" s="28">
        <f t="shared" si="15"/>
        <v>1.2450331125827767E-2</v>
      </c>
      <c r="AJ17" s="29">
        <f t="shared" si="16"/>
        <v>8.1728724614269846E-3</v>
      </c>
      <c r="AK17" s="29">
        <f t="shared" si="17"/>
        <v>7.7189587847752974E-3</v>
      </c>
      <c r="AL17" s="30">
        <f t="shared" si="18"/>
        <v>6.7234801973642469E-2</v>
      </c>
      <c r="AM17" s="30">
        <f t="shared" si="19"/>
        <v>6.2995410930329593E-2</v>
      </c>
      <c r="AN17" s="31">
        <f t="shared" si="20"/>
        <v>1.1550241400332924E-2</v>
      </c>
      <c r="AO17" s="90">
        <f t="shared" si="21"/>
        <v>9.0760670553997405E-3</v>
      </c>
      <c r="AP17" s="35"/>
      <c r="AQ17" s="33"/>
      <c r="AR17" s="33"/>
      <c r="AS17" s="34"/>
      <c r="AT17" s="34"/>
    </row>
    <row r="18" spans="1:46" s="138" customFormat="1" ht="12.75" customHeight="1">
      <c r="A18" s="240" t="s">
        <v>150</v>
      </c>
      <c r="B18" s="73">
        <v>433487034.02999997</v>
      </c>
      <c r="C18" s="73">
        <v>138.38</v>
      </c>
      <c r="D18" s="73">
        <v>425260840.12</v>
      </c>
      <c r="E18" s="73">
        <v>139.35</v>
      </c>
      <c r="F18" s="28">
        <f t="shared" si="0"/>
        <v>-1.8976793454520403E-2</v>
      </c>
      <c r="G18" s="28">
        <f t="shared" si="1"/>
        <v>7.0096834802717079E-3</v>
      </c>
      <c r="H18" s="73">
        <v>431517902.86000001</v>
      </c>
      <c r="I18" s="73">
        <v>141.44999999999999</v>
      </c>
      <c r="J18" s="28">
        <f t="shared" si="2"/>
        <v>1.4713470297980865E-2</v>
      </c>
      <c r="K18" s="28">
        <f t="shared" si="3"/>
        <v>1.5069967707212016E-2</v>
      </c>
      <c r="L18" s="73">
        <v>431706225.83999997</v>
      </c>
      <c r="M18" s="73">
        <v>141.58000000000001</v>
      </c>
      <c r="N18" s="28">
        <f t="shared" si="4"/>
        <v>4.3641985361858381E-4</v>
      </c>
      <c r="O18" s="28">
        <f t="shared" si="5"/>
        <v>9.1905266878772633E-4</v>
      </c>
      <c r="P18" s="73">
        <v>428733271.42000002</v>
      </c>
      <c r="Q18" s="73">
        <v>141.05000000000001</v>
      </c>
      <c r="R18" s="28">
        <f t="shared" si="6"/>
        <v>-6.8865219958671635E-3</v>
      </c>
      <c r="S18" s="28">
        <f t="shared" si="7"/>
        <v>-3.7434665913264661E-3</v>
      </c>
      <c r="T18" s="73">
        <v>433742674.24000001</v>
      </c>
      <c r="U18" s="73">
        <v>142.69999999999999</v>
      </c>
      <c r="V18" s="28">
        <f t="shared" si="8"/>
        <v>1.1684194239015873E-2</v>
      </c>
      <c r="W18" s="28">
        <f t="shared" si="9"/>
        <v>1.1697979439914762E-2</v>
      </c>
      <c r="X18" s="73">
        <v>433673321.49000001</v>
      </c>
      <c r="Y18" s="73">
        <v>142.66999999999999</v>
      </c>
      <c r="Z18" s="28">
        <f t="shared" si="10"/>
        <v>-1.598937667858466E-4</v>
      </c>
      <c r="AA18" s="28">
        <f t="shared" si="11"/>
        <v>-2.1023125437982578E-4</v>
      </c>
      <c r="AB18" s="73">
        <v>445590306.29000002</v>
      </c>
      <c r="AC18" s="73">
        <v>146.05350000000001</v>
      </c>
      <c r="AD18" s="28">
        <f t="shared" si="12"/>
        <v>2.7479174321943627E-2</v>
      </c>
      <c r="AE18" s="28">
        <f t="shared" si="13"/>
        <v>2.371556739328539E-2</v>
      </c>
      <c r="AF18" s="73">
        <v>448504446.24000001</v>
      </c>
      <c r="AG18" s="73">
        <v>147.9247</v>
      </c>
      <c r="AH18" s="28">
        <f t="shared" si="14"/>
        <v>6.5399536499418402E-3</v>
      </c>
      <c r="AI18" s="28">
        <f t="shared" si="15"/>
        <v>1.2811743641884565E-2</v>
      </c>
      <c r="AJ18" s="29">
        <f t="shared" si="16"/>
        <v>4.3537503931659217E-3</v>
      </c>
      <c r="AK18" s="29">
        <f t="shared" si="17"/>
        <v>8.4087870607062343E-3</v>
      </c>
      <c r="AL18" s="30">
        <f t="shared" si="18"/>
        <v>5.4657292482987924E-2</v>
      </c>
      <c r="AM18" s="30">
        <f t="shared" si="19"/>
        <v>6.1533548618586349E-2</v>
      </c>
      <c r="AN18" s="31">
        <f t="shared" si="20"/>
        <v>1.4177448802417628E-2</v>
      </c>
      <c r="AO18" s="90">
        <f t="shared" si="21"/>
        <v>9.1721007295244694E-3</v>
      </c>
      <c r="AP18" s="35"/>
      <c r="AQ18" s="33"/>
      <c r="AR18" s="33"/>
      <c r="AS18" s="34"/>
      <c r="AT18" s="34"/>
    </row>
    <row r="19" spans="1:46">
      <c r="A19" s="240" t="s">
        <v>248</v>
      </c>
      <c r="B19" s="83">
        <v>24019207.039999999</v>
      </c>
      <c r="C19" s="73">
        <v>96.252499999999998</v>
      </c>
      <c r="D19" s="83">
        <v>23493335.309999999</v>
      </c>
      <c r="E19" s="73">
        <v>94.14</v>
      </c>
      <c r="F19" s="28">
        <f t="shared" si="0"/>
        <v>-2.1893800620655313E-2</v>
      </c>
      <c r="G19" s="28">
        <f t="shared" si="1"/>
        <v>-2.1947481883587409E-2</v>
      </c>
      <c r="H19" s="83">
        <v>23965547.870000001</v>
      </c>
      <c r="I19" s="73">
        <v>96.04</v>
      </c>
      <c r="J19" s="28">
        <f t="shared" si="2"/>
        <v>2.0099851884334358E-2</v>
      </c>
      <c r="K19" s="28">
        <f t="shared" si="3"/>
        <v>2.0182706607180856E-2</v>
      </c>
      <c r="L19" s="83">
        <v>24250192.98</v>
      </c>
      <c r="M19" s="73">
        <v>97.85</v>
      </c>
      <c r="N19" s="28">
        <f t="shared" si="4"/>
        <v>1.1877262791739356E-2</v>
      </c>
      <c r="O19" s="28">
        <f t="shared" si="5"/>
        <v>1.8846314035818282E-2</v>
      </c>
      <c r="P19" s="83">
        <v>24358358.800000001</v>
      </c>
      <c r="Q19" s="73">
        <v>97.62</v>
      </c>
      <c r="R19" s="28">
        <f t="shared" si="6"/>
        <v>4.4604106898946541E-3</v>
      </c>
      <c r="S19" s="28">
        <f t="shared" si="7"/>
        <v>-2.3505365355134368E-3</v>
      </c>
      <c r="T19" s="83">
        <v>24530042.109999999</v>
      </c>
      <c r="U19" s="73">
        <v>98.31</v>
      </c>
      <c r="V19" s="28">
        <f t="shared" si="8"/>
        <v>7.0482297846765707E-3</v>
      </c>
      <c r="W19" s="28">
        <f t="shared" si="9"/>
        <v>7.0682237246465652E-3</v>
      </c>
      <c r="X19" s="83">
        <v>24690796.109999999</v>
      </c>
      <c r="Y19" s="73">
        <v>98.96</v>
      </c>
      <c r="Z19" s="28">
        <f t="shared" si="10"/>
        <v>6.5533519787341291E-3</v>
      </c>
      <c r="AA19" s="28">
        <f t="shared" si="11"/>
        <v>6.6117383785982246E-3</v>
      </c>
      <c r="AB19" s="83">
        <v>24690796.109999999</v>
      </c>
      <c r="AC19" s="73">
        <v>98.96</v>
      </c>
      <c r="AD19" s="28">
        <f t="shared" si="12"/>
        <v>0</v>
      </c>
      <c r="AE19" s="28">
        <f t="shared" si="13"/>
        <v>0</v>
      </c>
      <c r="AF19" s="83">
        <v>25725577.32</v>
      </c>
      <c r="AG19" s="73">
        <v>103.12</v>
      </c>
      <c r="AH19" s="28">
        <f t="shared" si="14"/>
        <v>4.1909592764443303E-2</v>
      </c>
      <c r="AI19" s="28">
        <f t="shared" si="15"/>
        <v>4.2037186742118142E-2</v>
      </c>
      <c r="AJ19" s="29">
        <f t="shared" si="16"/>
        <v>8.756862409145881E-3</v>
      </c>
      <c r="AK19" s="29">
        <f t="shared" si="17"/>
        <v>8.8060188836576528E-3</v>
      </c>
      <c r="AL19" s="30">
        <f t="shared" si="18"/>
        <v>9.5015968594712133E-2</v>
      </c>
      <c r="AM19" s="30">
        <f t="shared" si="19"/>
        <v>9.5389844911833485E-2</v>
      </c>
      <c r="AN19" s="31">
        <f t="shared" si="20"/>
        <v>1.804709712807144E-2</v>
      </c>
      <c r="AO19" s="90">
        <f t="shared" si="21"/>
        <v>1.886104971071002E-2</v>
      </c>
      <c r="AP19" s="35"/>
      <c r="AQ19" s="44">
        <v>100020653.31</v>
      </c>
      <c r="AR19" s="33">
        <v>100</v>
      </c>
      <c r="AS19" s="34" t="e">
        <f>(#REF!/AQ19)-1</f>
        <v>#REF!</v>
      </c>
      <c r="AT19" s="34" t="e">
        <f>(#REF!/AR19)-1</f>
        <v>#REF!</v>
      </c>
    </row>
    <row r="20" spans="1:46">
      <c r="A20" s="242" t="s">
        <v>47</v>
      </c>
      <c r="B20" s="78">
        <f>SUM(B5:B19)</f>
        <v>15604456768.670002</v>
      </c>
      <c r="C20" s="103"/>
      <c r="D20" s="78">
        <f>SUM(D5:D19)</f>
        <v>15542804259.489998</v>
      </c>
      <c r="E20" s="103"/>
      <c r="F20" s="28">
        <f>((D20-B20)/B20)</f>
        <v>-3.9509551722292273E-3</v>
      </c>
      <c r="G20" s="28"/>
      <c r="H20" s="78">
        <f>SUM(H5:H19)</f>
        <v>15756247273.010002</v>
      </c>
      <c r="I20" s="103"/>
      <c r="J20" s="28">
        <f>((H20-D20)/D20)</f>
        <v>1.3732593549821101E-2</v>
      </c>
      <c r="K20" s="28"/>
      <c r="L20" s="78">
        <f>SUM(L5:L19)</f>
        <v>15804177330.209999</v>
      </c>
      <c r="M20" s="103"/>
      <c r="N20" s="28">
        <f>((L20-H20)/H20)</f>
        <v>3.0419716300149565E-3</v>
      </c>
      <c r="O20" s="28"/>
      <c r="P20" s="78">
        <f>SUM(P5:P19)</f>
        <v>15689311730.52</v>
      </c>
      <c r="Q20" s="103"/>
      <c r="R20" s="28">
        <f>((P20-L20)/L20)</f>
        <v>-7.2680530779941797E-3</v>
      </c>
      <c r="S20" s="28"/>
      <c r="T20" s="78">
        <f>SUM(T5:T19)</f>
        <v>15426057289.609997</v>
      </c>
      <c r="U20" s="103"/>
      <c r="V20" s="28">
        <f>((T20-P20)/P20)</f>
        <v>-1.6779221767765747E-2</v>
      </c>
      <c r="W20" s="28"/>
      <c r="X20" s="78">
        <f>SUM(X5:X19)</f>
        <v>15367940990.860001</v>
      </c>
      <c r="Y20" s="103"/>
      <c r="Z20" s="28">
        <f>((X20-T20)/T20)</f>
        <v>-3.7674110538367827E-3</v>
      </c>
      <c r="AA20" s="28"/>
      <c r="AB20" s="78">
        <f>SUM(AB5:AB19)</f>
        <v>15722956539.190002</v>
      </c>
      <c r="AC20" s="103"/>
      <c r="AD20" s="28">
        <f>((AB20-X20)/X20)</f>
        <v>2.3101048379945328E-2</v>
      </c>
      <c r="AE20" s="28"/>
      <c r="AF20" s="78">
        <f>SUM(AF5:AF19)</f>
        <v>15815157031.400002</v>
      </c>
      <c r="AG20" s="103"/>
      <c r="AH20" s="28">
        <f>((AF20-AB20)/AB20)</f>
        <v>5.8640683754474692E-3</v>
      </c>
      <c r="AI20" s="28"/>
      <c r="AJ20" s="29">
        <f t="shared" si="16"/>
        <v>1.7467551079253648E-3</v>
      </c>
      <c r="AK20" s="29"/>
      <c r="AL20" s="30">
        <f t="shared" si="18"/>
        <v>1.7522756341971736E-2</v>
      </c>
      <c r="AM20" s="30"/>
      <c r="AN20" s="31">
        <f t="shared" si="20"/>
        <v>1.2567784981612632E-2</v>
      </c>
      <c r="AO20" s="90"/>
      <c r="AP20" s="35"/>
      <c r="AQ20" s="45">
        <f>SUM(AQ5:AQ19)</f>
        <v>13501614037.429998</v>
      </c>
      <c r="AR20" s="46"/>
      <c r="AS20" s="34" t="e">
        <f>(#REF!/AQ20)-1</f>
        <v>#REF!</v>
      </c>
      <c r="AT20" s="34" t="e">
        <f>(#REF!/AR20)-1</f>
        <v>#REF!</v>
      </c>
    </row>
    <row r="21" spans="1:46" s="138" customFormat="1" ht="6" customHeight="1">
      <c r="A21" s="242"/>
      <c r="B21" s="103"/>
      <c r="C21" s="103"/>
      <c r="D21" s="103"/>
      <c r="E21" s="103"/>
      <c r="F21" s="28"/>
      <c r="G21" s="28"/>
      <c r="H21" s="103"/>
      <c r="I21" s="103"/>
      <c r="J21" s="28"/>
      <c r="K21" s="28"/>
      <c r="L21" s="103"/>
      <c r="M21" s="103"/>
      <c r="N21" s="28"/>
      <c r="O21" s="28"/>
      <c r="P21" s="103"/>
      <c r="Q21" s="103"/>
      <c r="R21" s="28"/>
      <c r="S21" s="28"/>
      <c r="T21" s="103"/>
      <c r="U21" s="103"/>
      <c r="V21" s="28"/>
      <c r="W21" s="28"/>
      <c r="X21" s="103"/>
      <c r="Y21" s="103"/>
      <c r="Z21" s="28"/>
      <c r="AA21" s="28"/>
      <c r="AB21" s="103"/>
      <c r="AC21" s="103"/>
      <c r="AD21" s="28"/>
      <c r="AE21" s="28"/>
      <c r="AF21" s="103"/>
      <c r="AG21" s="103"/>
      <c r="AH21" s="28"/>
      <c r="AI21" s="28"/>
      <c r="AJ21" s="29"/>
      <c r="AK21" s="29"/>
      <c r="AL21" s="30"/>
      <c r="AM21" s="30"/>
      <c r="AN21" s="31"/>
      <c r="AO21" s="90"/>
      <c r="AP21" s="35"/>
      <c r="AQ21" s="45"/>
      <c r="AR21" s="46"/>
      <c r="AS21" s="34"/>
      <c r="AT21" s="34"/>
    </row>
    <row r="22" spans="1:46">
      <c r="A22" s="239" t="s">
        <v>49</v>
      </c>
      <c r="B22" s="103"/>
      <c r="C22" s="103"/>
      <c r="D22" s="103"/>
      <c r="E22" s="103"/>
      <c r="F22" s="28"/>
      <c r="G22" s="28"/>
      <c r="H22" s="103"/>
      <c r="I22" s="103"/>
      <c r="J22" s="28"/>
      <c r="K22" s="28"/>
      <c r="L22" s="103"/>
      <c r="M22" s="103"/>
      <c r="N22" s="28"/>
      <c r="O22" s="28"/>
      <c r="P22" s="103"/>
      <c r="Q22" s="103"/>
      <c r="R22" s="28"/>
      <c r="S22" s="28"/>
      <c r="T22" s="103"/>
      <c r="U22" s="103"/>
      <c r="V22" s="28"/>
      <c r="W22" s="28"/>
      <c r="X22" s="103"/>
      <c r="Y22" s="103"/>
      <c r="Z22" s="28"/>
      <c r="AA22" s="28"/>
      <c r="AB22" s="103"/>
      <c r="AC22" s="103"/>
      <c r="AD22" s="28"/>
      <c r="AE22" s="28"/>
      <c r="AF22" s="103"/>
      <c r="AG22" s="103"/>
      <c r="AH22" s="28"/>
      <c r="AI22" s="28"/>
      <c r="AJ22" s="29"/>
      <c r="AK22" s="29"/>
      <c r="AL22" s="30"/>
      <c r="AM22" s="30"/>
      <c r="AN22" s="31"/>
      <c r="AO22" s="90"/>
      <c r="AP22" s="35"/>
      <c r="AQ22" s="45"/>
      <c r="AR22" s="18"/>
      <c r="AS22" s="34" t="e">
        <f>(#REF!/AQ22)-1</f>
        <v>#REF!</v>
      </c>
      <c r="AT22" s="34" t="e">
        <f>(#REF!/AR22)-1</f>
        <v>#REF!</v>
      </c>
    </row>
    <row r="23" spans="1:46">
      <c r="A23" s="240" t="s">
        <v>39</v>
      </c>
      <c r="B23" s="74">
        <v>220641365342.22</v>
      </c>
      <c r="C23" s="81">
        <v>100</v>
      </c>
      <c r="D23" s="74">
        <v>219844570634.91</v>
      </c>
      <c r="E23" s="81">
        <v>100</v>
      </c>
      <c r="F23" s="28">
        <f t="shared" ref="F23:F51" si="22">((D23-B23)/B23)</f>
        <v>-3.6112662105500935E-3</v>
      </c>
      <c r="G23" s="28">
        <f t="shared" ref="G23:G51" si="23">((E23-C23)/C23)</f>
        <v>0</v>
      </c>
      <c r="H23" s="74">
        <v>219596713025.07999</v>
      </c>
      <c r="I23" s="81">
        <v>100</v>
      </c>
      <c r="J23" s="28">
        <f t="shared" ref="J23:J51" si="24">((H23-D23)/D23)</f>
        <v>-1.1274220196305306E-3</v>
      </c>
      <c r="K23" s="28">
        <f t="shared" ref="K23:K51" si="25">((I23-E23)/E23)</f>
        <v>0</v>
      </c>
      <c r="L23" s="74">
        <v>220294175609.23001</v>
      </c>
      <c r="M23" s="81">
        <v>100</v>
      </c>
      <c r="N23" s="28">
        <f t="shared" ref="N23:N51" si="26">((L23-H23)/H23)</f>
        <v>3.1761066663614757E-3</v>
      </c>
      <c r="O23" s="28">
        <f t="shared" ref="O23:O51" si="27">((M23-I23)/I23)</f>
        <v>0</v>
      </c>
      <c r="P23" s="74">
        <v>220687453405.17001</v>
      </c>
      <c r="Q23" s="81">
        <v>100</v>
      </c>
      <c r="R23" s="28">
        <f t="shared" ref="R23:R51" si="28">((P23-L23)/L23)</f>
        <v>1.7852391914238365E-3</v>
      </c>
      <c r="S23" s="28">
        <f t="shared" ref="S23:S51" si="29">((Q23-M23)/M23)</f>
        <v>0</v>
      </c>
      <c r="T23" s="74">
        <v>220967726543.82999</v>
      </c>
      <c r="U23" s="81">
        <v>100</v>
      </c>
      <c r="V23" s="28">
        <f t="shared" ref="V23:V51" si="30">((T23-P23)/P23)</f>
        <v>1.2700003300387317E-3</v>
      </c>
      <c r="W23" s="28">
        <f t="shared" ref="W23:W51" si="31">((U23-Q23)/Q23)</f>
        <v>0</v>
      </c>
      <c r="X23" s="74">
        <v>227521520145.44</v>
      </c>
      <c r="Y23" s="81">
        <v>100</v>
      </c>
      <c r="Z23" s="28">
        <f t="shared" ref="Z23:Z51" si="32">((X23-T23)/T23)</f>
        <v>2.9659505956450342E-2</v>
      </c>
      <c r="AA23" s="28">
        <f t="shared" ref="AA23:AA51" si="33">((Y23-U23)/U23)</f>
        <v>0</v>
      </c>
      <c r="AB23" s="74">
        <v>225580545926.48001</v>
      </c>
      <c r="AC23" s="81">
        <v>100</v>
      </c>
      <c r="AD23" s="28">
        <f t="shared" ref="AD23:AD51" si="34">((AB23-X23)/X23)</f>
        <v>-8.530947831744665E-3</v>
      </c>
      <c r="AE23" s="28">
        <f t="shared" ref="AE23:AE51" si="35">((AC23-Y23)/Y23)</f>
        <v>0</v>
      </c>
      <c r="AF23" s="74">
        <v>227867765893.88</v>
      </c>
      <c r="AG23" s="81">
        <v>100</v>
      </c>
      <c r="AH23" s="28">
        <f t="shared" ref="AH23:AH51" si="36">((AF23-AB23)/AB23)</f>
        <v>1.013926071508592E-2</v>
      </c>
      <c r="AI23" s="28">
        <f t="shared" ref="AI23:AI51" si="37">((AG23-AC23)/AC23)</f>
        <v>0</v>
      </c>
      <c r="AJ23" s="29">
        <f t="shared" si="16"/>
        <v>4.0950595996793772E-3</v>
      </c>
      <c r="AK23" s="29">
        <f t="shared" si="17"/>
        <v>0</v>
      </c>
      <c r="AL23" s="30">
        <f t="shared" si="18"/>
        <v>3.649485286718273E-2</v>
      </c>
      <c r="AM23" s="30">
        <f t="shared" si="19"/>
        <v>0</v>
      </c>
      <c r="AN23" s="31">
        <f t="shared" si="20"/>
        <v>1.1651559213602185E-2</v>
      </c>
      <c r="AO23" s="90">
        <f t="shared" si="21"/>
        <v>0</v>
      </c>
      <c r="AP23" s="35"/>
      <c r="AQ23" s="33">
        <v>58847545464.410004</v>
      </c>
      <c r="AR23" s="47">
        <v>100</v>
      </c>
      <c r="AS23" s="34" t="e">
        <f>(#REF!/AQ23)-1</f>
        <v>#REF!</v>
      </c>
      <c r="AT23" s="34" t="e">
        <f>(#REF!/AR23)-1</f>
        <v>#REF!</v>
      </c>
    </row>
    <row r="24" spans="1:46">
      <c r="A24" s="240" t="s">
        <v>19</v>
      </c>
      <c r="B24" s="74">
        <v>148215359300.07001</v>
      </c>
      <c r="C24" s="81">
        <v>100</v>
      </c>
      <c r="D24" s="74">
        <v>149356093802.31</v>
      </c>
      <c r="E24" s="81">
        <v>100</v>
      </c>
      <c r="F24" s="28">
        <f t="shared" si="22"/>
        <v>7.6964661936993421E-3</v>
      </c>
      <c r="G24" s="28">
        <f t="shared" si="23"/>
        <v>0</v>
      </c>
      <c r="H24" s="74">
        <v>155636512576.94</v>
      </c>
      <c r="I24" s="81">
        <v>100</v>
      </c>
      <c r="J24" s="28">
        <f t="shared" si="24"/>
        <v>4.2049966725447863E-2</v>
      </c>
      <c r="K24" s="28">
        <f t="shared" si="25"/>
        <v>0</v>
      </c>
      <c r="L24" s="74">
        <v>158994492587.35999</v>
      </c>
      <c r="M24" s="81">
        <v>100</v>
      </c>
      <c r="N24" s="28">
        <f t="shared" si="26"/>
        <v>2.1575785494165077E-2</v>
      </c>
      <c r="O24" s="28">
        <f t="shared" si="27"/>
        <v>0</v>
      </c>
      <c r="P24" s="74">
        <v>158076277571.70999</v>
      </c>
      <c r="Q24" s="81">
        <v>100</v>
      </c>
      <c r="R24" s="28">
        <f t="shared" si="28"/>
        <v>-5.7751372434833113E-3</v>
      </c>
      <c r="S24" s="28">
        <f t="shared" si="29"/>
        <v>0</v>
      </c>
      <c r="T24" s="74">
        <v>159187629350.17001</v>
      </c>
      <c r="U24" s="81">
        <v>100</v>
      </c>
      <c r="V24" s="28">
        <f t="shared" si="30"/>
        <v>7.0304779156750222E-3</v>
      </c>
      <c r="W24" s="28">
        <f t="shared" si="31"/>
        <v>0</v>
      </c>
      <c r="X24" s="74">
        <v>160888281703.10001</v>
      </c>
      <c r="Y24" s="81">
        <v>100</v>
      </c>
      <c r="Z24" s="28">
        <f t="shared" si="32"/>
        <v>1.0683319802376192E-2</v>
      </c>
      <c r="AA24" s="28">
        <f t="shared" si="33"/>
        <v>0</v>
      </c>
      <c r="AB24" s="74">
        <v>164878619001.32999</v>
      </c>
      <c r="AC24" s="81">
        <v>100</v>
      </c>
      <c r="AD24" s="28">
        <f t="shared" si="34"/>
        <v>2.4801913824859342E-2</v>
      </c>
      <c r="AE24" s="28">
        <f t="shared" si="35"/>
        <v>0</v>
      </c>
      <c r="AF24" s="74">
        <v>166879814306.17001</v>
      </c>
      <c r="AG24" s="81">
        <v>100</v>
      </c>
      <c r="AH24" s="28">
        <f t="shared" si="36"/>
        <v>1.2137385168321213E-2</v>
      </c>
      <c r="AI24" s="28">
        <f t="shared" si="37"/>
        <v>0</v>
      </c>
      <c r="AJ24" s="29">
        <f t="shared" si="16"/>
        <v>1.5025022235132591E-2</v>
      </c>
      <c r="AK24" s="29">
        <f t="shared" si="17"/>
        <v>0</v>
      </c>
      <c r="AL24" s="30">
        <f t="shared" si="18"/>
        <v>0.11732846017688893</v>
      </c>
      <c r="AM24" s="30">
        <f t="shared" si="19"/>
        <v>0</v>
      </c>
      <c r="AN24" s="31">
        <f t="shared" si="20"/>
        <v>1.4374102048207897E-2</v>
      </c>
      <c r="AO24" s="90">
        <f t="shared" si="21"/>
        <v>0</v>
      </c>
      <c r="AP24" s="35"/>
      <c r="AQ24" s="33">
        <v>56630718400</v>
      </c>
      <c r="AR24" s="47">
        <v>100</v>
      </c>
      <c r="AS24" s="34" t="e">
        <f>(#REF!/AQ24)-1</f>
        <v>#REF!</v>
      </c>
      <c r="AT24" s="34" t="e">
        <f>(#REF!/AR24)-1</f>
        <v>#REF!</v>
      </c>
    </row>
    <row r="25" spans="1:46">
      <c r="A25" s="240" t="s">
        <v>85</v>
      </c>
      <c r="B25" s="74">
        <v>22489592496.5</v>
      </c>
      <c r="C25" s="81">
        <v>1</v>
      </c>
      <c r="D25" s="74">
        <v>21699245632.389999</v>
      </c>
      <c r="E25" s="81">
        <v>1</v>
      </c>
      <c r="F25" s="28">
        <f t="shared" si="22"/>
        <v>-3.5142782788661037E-2</v>
      </c>
      <c r="G25" s="28">
        <f t="shared" si="23"/>
        <v>0</v>
      </c>
      <c r="H25" s="74">
        <v>21716424398.77</v>
      </c>
      <c r="I25" s="81">
        <v>1</v>
      </c>
      <c r="J25" s="28">
        <f t="shared" si="24"/>
        <v>7.9167574168378886E-4</v>
      </c>
      <c r="K25" s="28">
        <f t="shared" si="25"/>
        <v>0</v>
      </c>
      <c r="L25" s="74">
        <v>22148990193.450001</v>
      </c>
      <c r="M25" s="81">
        <v>1</v>
      </c>
      <c r="N25" s="28">
        <f t="shared" si="26"/>
        <v>1.9918831329548914E-2</v>
      </c>
      <c r="O25" s="28">
        <f t="shared" si="27"/>
        <v>0</v>
      </c>
      <c r="P25" s="74">
        <v>22322869791.299999</v>
      </c>
      <c r="Q25" s="81">
        <v>1</v>
      </c>
      <c r="R25" s="28">
        <f t="shared" si="28"/>
        <v>7.8504526089599753E-3</v>
      </c>
      <c r="S25" s="28">
        <f t="shared" si="29"/>
        <v>0</v>
      </c>
      <c r="T25" s="74">
        <v>22275660658.630001</v>
      </c>
      <c r="U25" s="81">
        <v>1</v>
      </c>
      <c r="V25" s="28">
        <f t="shared" si="30"/>
        <v>-2.1148325959593787E-3</v>
      </c>
      <c r="W25" s="28">
        <f t="shared" si="31"/>
        <v>0</v>
      </c>
      <c r="X25" s="74">
        <v>22610831476.029999</v>
      </c>
      <c r="Y25" s="81">
        <v>1</v>
      </c>
      <c r="Z25" s="28">
        <f t="shared" si="32"/>
        <v>1.5046504008856248E-2</v>
      </c>
      <c r="AA25" s="28">
        <f t="shared" si="33"/>
        <v>0</v>
      </c>
      <c r="AB25" s="74">
        <v>22255231479.07</v>
      </c>
      <c r="AC25" s="81">
        <v>1</v>
      </c>
      <c r="AD25" s="28">
        <f t="shared" si="34"/>
        <v>-1.5726975690256006E-2</v>
      </c>
      <c r="AE25" s="28">
        <f t="shared" si="35"/>
        <v>0</v>
      </c>
      <c r="AF25" s="74">
        <v>22357479477.16</v>
      </c>
      <c r="AG25" s="81">
        <v>1</v>
      </c>
      <c r="AH25" s="28">
        <f t="shared" si="36"/>
        <v>4.5943354121550971E-3</v>
      </c>
      <c r="AI25" s="28">
        <f t="shared" si="37"/>
        <v>0</v>
      </c>
      <c r="AJ25" s="29">
        <f t="shared" si="16"/>
        <v>-5.978489967090496E-4</v>
      </c>
      <c r="AK25" s="29">
        <f t="shared" si="17"/>
        <v>0</v>
      </c>
      <c r="AL25" s="30">
        <f t="shared" si="18"/>
        <v>3.0334411431679861E-2</v>
      </c>
      <c r="AM25" s="30">
        <f t="shared" si="19"/>
        <v>0</v>
      </c>
      <c r="AN25" s="31">
        <f t="shared" si="20"/>
        <v>1.768973663281034E-2</v>
      </c>
      <c r="AO25" s="90">
        <f t="shared" si="21"/>
        <v>0</v>
      </c>
      <c r="AP25" s="35"/>
      <c r="AQ25" s="33">
        <v>366113097.69999999</v>
      </c>
      <c r="AR25" s="37">
        <v>1.1357999999999999</v>
      </c>
      <c r="AS25" s="34" t="e">
        <f>(#REF!/AQ25)-1</f>
        <v>#REF!</v>
      </c>
      <c r="AT25" s="34" t="e">
        <f>(#REF!/AR25)-1</f>
        <v>#REF!</v>
      </c>
    </row>
    <row r="26" spans="1:46">
      <c r="A26" s="240" t="s">
        <v>42</v>
      </c>
      <c r="B26" s="74">
        <v>777046633.82000005</v>
      </c>
      <c r="C26" s="81">
        <v>100</v>
      </c>
      <c r="D26" s="74">
        <v>780211592.47000003</v>
      </c>
      <c r="E26" s="81">
        <v>100</v>
      </c>
      <c r="F26" s="28">
        <f t="shared" si="22"/>
        <v>4.0730613997269141E-3</v>
      </c>
      <c r="G26" s="28">
        <f t="shared" si="23"/>
        <v>0</v>
      </c>
      <c r="H26" s="74">
        <v>782226592.47000003</v>
      </c>
      <c r="I26" s="81">
        <v>100</v>
      </c>
      <c r="J26" s="28">
        <f t="shared" si="24"/>
        <v>2.5826327363592445E-3</v>
      </c>
      <c r="K26" s="28">
        <f t="shared" si="25"/>
        <v>0</v>
      </c>
      <c r="L26" s="74">
        <v>787676989.08000004</v>
      </c>
      <c r="M26" s="81">
        <v>100</v>
      </c>
      <c r="N26" s="28">
        <f t="shared" si="26"/>
        <v>6.9677976464460941E-3</v>
      </c>
      <c r="O26" s="28">
        <f t="shared" si="27"/>
        <v>0</v>
      </c>
      <c r="P26" s="74">
        <v>795085743.16999996</v>
      </c>
      <c r="Q26" s="81">
        <v>100</v>
      </c>
      <c r="R26" s="28">
        <f t="shared" si="28"/>
        <v>9.4058277602514142E-3</v>
      </c>
      <c r="S26" s="28">
        <f t="shared" si="29"/>
        <v>0</v>
      </c>
      <c r="T26" s="74">
        <v>800085979.10000002</v>
      </c>
      <c r="U26" s="81">
        <v>100</v>
      </c>
      <c r="V26" s="28">
        <f t="shared" si="30"/>
        <v>6.2889266635119999E-3</v>
      </c>
      <c r="W26" s="28">
        <f t="shared" si="31"/>
        <v>0</v>
      </c>
      <c r="X26" s="74">
        <v>839550418.59000003</v>
      </c>
      <c r="Y26" s="81">
        <v>100</v>
      </c>
      <c r="Z26" s="28">
        <f t="shared" si="32"/>
        <v>4.9325248186942026E-2</v>
      </c>
      <c r="AA26" s="28">
        <f t="shared" si="33"/>
        <v>0</v>
      </c>
      <c r="AB26" s="74">
        <v>829000371.08000004</v>
      </c>
      <c r="AC26" s="81">
        <v>100</v>
      </c>
      <c r="AD26" s="28">
        <f t="shared" si="34"/>
        <v>-1.2566306056661232E-2</v>
      </c>
      <c r="AE26" s="28">
        <f t="shared" si="35"/>
        <v>0</v>
      </c>
      <c r="AF26" s="74">
        <v>855298771.08000004</v>
      </c>
      <c r="AG26" s="81">
        <v>100</v>
      </c>
      <c r="AH26" s="28">
        <f t="shared" si="36"/>
        <v>3.1723025607020089E-2</v>
      </c>
      <c r="AI26" s="28">
        <f t="shared" si="37"/>
        <v>0</v>
      </c>
      <c r="AJ26" s="29">
        <f t="shared" si="16"/>
        <v>1.2225026742949568E-2</v>
      </c>
      <c r="AK26" s="29">
        <f t="shared" si="17"/>
        <v>0</v>
      </c>
      <c r="AL26" s="30">
        <f t="shared" si="18"/>
        <v>9.6239506480912992E-2</v>
      </c>
      <c r="AM26" s="30">
        <f t="shared" si="19"/>
        <v>0</v>
      </c>
      <c r="AN26" s="31">
        <f t="shared" si="20"/>
        <v>1.9277901852503599E-2</v>
      </c>
      <c r="AO26" s="90">
        <f t="shared" si="21"/>
        <v>0</v>
      </c>
      <c r="AP26" s="35"/>
      <c r="AQ26" s="33">
        <v>691810420.35000002</v>
      </c>
      <c r="AR26" s="47">
        <v>100</v>
      </c>
      <c r="AS26" s="34" t="e">
        <f>(#REF!/AQ26)-1</f>
        <v>#REF!</v>
      </c>
      <c r="AT26" s="34" t="e">
        <f>(#REF!/AR26)-1</f>
        <v>#REF!</v>
      </c>
    </row>
    <row r="27" spans="1:46">
      <c r="A27" s="240" t="s">
        <v>20</v>
      </c>
      <c r="B27" s="74">
        <v>58856940525.410004</v>
      </c>
      <c r="C27" s="81">
        <v>1</v>
      </c>
      <c r="D27" s="74">
        <v>59395631303.75</v>
      </c>
      <c r="E27" s="81">
        <v>1</v>
      </c>
      <c r="F27" s="28">
        <f t="shared" si="22"/>
        <v>9.1525446876979631E-3</v>
      </c>
      <c r="G27" s="28">
        <f t="shared" si="23"/>
        <v>0</v>
      </c>
      <c r="H27" s="74">
        <v>59971353015.239998</v>
      </c>
      <c r="I27" s="81">
        <v>1</v>
      </c>
      <c r="J27" s="28">
        <f t="shared" si="24"/>
        <v>9.6929975968392326E-3</v>
      </c>
      <c r="K27" s="28">
        <f t="shared" si="25"/>
        <v>0</v>
      </c>
      <c r="L27" s="74">
        <v>61734261659.900002</v>
      </c>
      <c r="M27" s="81">
        <v>1</v>
      </c>
      <c r="N27" s="28">
        <f t="shared" si="26"/>
        <v>2.9395845783436153E-2</v>
      </c>
      <c r="O27" s="28">
        <f t="shared" si="27"/>
        <v>0</v>
      </c>
      <c r="P27" s="74">
        <v>62393997791.870003</v>
      </c>
      <c r="Q27" s="81">
        <v>1</v>
      </c>
      <c r="R27" s="28">
        <f t="shared" si="28"/>
        <v>1.0686709684883755E-2</v>
      </c>
      <c r="S27" s="28">
        <f t="shared" si="29"/>
        <v>0</v>
      </c>
      <c r="T27" s="74">
        <v>63206774102.720001</v>
      </c>
      <c r="U27" s="81">
        <v>1</v>
      </c>
      <c r="V27" s="28">
        <f t="shared" si="30"/>
        <v>1.3026514402253993E-2</v>
      </c>
      <c r="W27" s="28">
        <f t="shared" si="31"/>
        <v>0</v>
      </c>
      <c r="X27" s="74">
        <v>63042983543</v>
      </c>
      <c r="Y27" s="81">
        <v>1</v>
      </c>
      <c r="Z27" s="28">
        <f t="shared" si="32"/>
        <v>-2.5913450266235429E-3</v>
      </c>
      <c r="AA27" s="28">
        <f t="shared" si="33"/>
        <v>0</v>
      </c>
      <c r="AB27" s="74">
        <v>64222945228.82</v>
      </c>
      <c r="AC27" s="81">
        <v>1</v>
      </c>
      <c r="AD27" s="28">
        <f t="shared" si="34"/>
        <v>1.8716780512381338E-2</v>
      </c>
      <c r="AE27" s="28">
        <f t="shared" si="35"/>
        <v>0</v>
      </c>
      <c r="AF27" s="74">
        <v>66730777719.150002</v>
      </c>
      <c r="AG27" s="81">
        <v>1</v>
      </c>
      <c r="AH27" s="28">
        <f t="shared" si="36"/>
        <v>3.9048855224481573E-2</v>
      </c>
      <c r="AI27" s="28">
        <f t="shared" si="37"/>
        <v>0</v>
      </c>
      <c r="AJ27" s="29">
        <f t="shared" si="16"/>
        <v>1.5891112858168806E-2</v>
      </c>
      <c r="AK27" s="29">
        <f t="shared" si="17"/>
        <v>0</v>
      </c>
      <c r="AL27" s="30">
        <f t="shared" si="18"/>
        <v>0.12349639618927478</v>
      </c>
      <c r="AM27" s="30">
        <f t="shared" si="19"/>
        <v>0</v>
      </c>
      <c r="AN27" s="31">
        <f t="shared" si="20"/>
        <v>1.3023940376569397E-2</v>
      </c>
      <c r="AO27" s="90">
        <f t="shared" si="21"/>
        <v>0</v>
      </c>
      <c r="AP27" s="35"/>
      <c r="AQ27" s="33">
        <v>13880602273.7041</v>
      </c>
      <c r="AR27" s="40">
        <v>1</v>
      </c>
      <c r="AS27" s="34" t="e">
        <f>(#REF!/AQ27)-1</f>
        <v>#REF!</v>
      </c>
      <c r="AT27" s="34" t="e">
        <f>(#REF!/AR27)-1</f>
        <v>#REF!</v>
      </c>
    </row>
    <row r="28" spans="1:46">
      <c r="A28" s="240" t="s">
        <v>62</v>
      </c>
      <c r="B28" s="74">
        <v>1768682911.3699999</v>
      </c>
      <c r="C28" s="81">
        <v>10</v>
      </c>
      <c r="D28" s="74">
        <v>1790551748.9200001</v>
      </c>
      <c r="E28" s="81">
        <v>10</v>
      </c>
      <c r="F28" s="28">
        <f t="shared" si="22"/>
        <v>1.2364476079582213E-2</v>
      </c>
      <c r="G28" s="28">
        <f t="shared" si="23"/>
        <v>0</v>
      </c>
      <c r="H28" s="74">
        <v>1763884715.3299999</v>
      </c>
      <c r="I28" s="81">
        <v>10</v>
      </c>
      <c r="J28" s="28">
        <f t="shared" si="24"/>
        <v>-1.4893193456198515E-2</v>
      </c>
      <c r="K28" s="28">
        <f t="shared" si="25"/>
        <v>0</v>
      </c>
      <c r="L28" s="74">
        <v>1771854033.1099999</v>
      </c>
      <c r="M28" s="81">
        <v>10</v>
      </c>
      <c r="N28" s="28">
        <f t="shared" si="26"/>
        <v>4.5180491166674774E-3</v>
      </c>
      <c r="O28" s="28">
        <f t="shared" si="27"/>
        <v>0</v>
      </c>
      <c r="P28" s="74">
        <v>1826549102.3499999</v>
      </c>
      <c r="Q28" s="81">
        <v>10</v>
      </c>
      <c r="R28" s="28">
        <f t="shared" si="28"/>
        <v>3.0868834688373249E-2</v>
      </c>
      <c r="S28" s="28">
        <f t="shared" si="29"/>
        <v>0</v>
      </c>
      <c r="T28" s="74">
        <v>1857975031.76</v>
      </c>
      <c r="U28" s="81">
        <v>10</v>
      </c>
      <c r="V28" s="28">
        <f t="shared" si="30"/>
        <v>1.7205083274010068E-2</v>
      </c>
      <c r="W28" s="28">
        <f t="shared" si="31"/>
        <v>0</v>
      </c>
      <c r="X28" s="74">
        <v>1963078006.73</v>
      </c>
      <c r="Y28" s="81">
        <v>10</v>
      </c>
      <c r="Z28" s="28">
        <f t="shared" si="32"/>
        <v>5.6568561564812506E-2</v>
      </c>
      <c r="AA28" s="28">
        <f t="shared" si="33"/>
        <v>0</v>
      </c>
      <c r="AB28" s="74">
        <v>1958026661.6500001</v>
      </c>
      <c r="AC28" s="81">
        <v>10</v>
      </c>
      <c r="AD28" s="28">
        <f t="shared" si="34"/>
        <v>-2.5731759322260499E-3</v>
      </c>
      <c r="AE28" s="28">
        <f t="shared" si="35"/>
        <v>0</v>
      </c>
      <c r="AF28" s="74">
        <v>2044599273.96</v>
      </c>
      <c r="AG28" s="81">
        <v>10</v>
      </c>
      <c r="AH28" s="28">
        <f t="shared" si="36"/>
        <v>4.4214215263568724E-2</v>
      </c>
      <c r="AI28" s="28">
        <f t="shared" si="37"/>
        <v>0</v>
      </c>
      <c r="AJ28" s="29">
        <f t="shared" si="16"/>
        <v>1.8534106324823711E-2</v>
      </c>
      <c r="AK28" s="29">
        <f t="shared" si="17"/>
        <v>0</v>
      </c>
      <c r="AL28" s="30">
        <f t="shared" si="18"/>
        <v>0.14188225790917955</v>
      </c>
      <c r="AM28" s="30">
        <f t="shared" si="19"/>
        <v>0</v>
      </c>
      <c r="AN28" s="31">
        <f t="shared" si="20"/>
        <v>2.4075522657240403E-2</v>
      </c>
      <c r="AO28" s="90">
        <f t="shared" si="21"/>
        <v>0</v>
      </c>
      <c r="AP28" s="35"/>
      <c r="AQ28" s="43">
        <v>246915130.99000001</v>
      </c>
      <c r="AR28" s="40">
        <v>10</v>
      </c>
      <c r="AS28" s="34" t="e">
        <f>(#REF!/AQ28)-1</f>
        <v>#REF!</v>
      </c>
      <c r="AT28" s="34" t="e">
        <f>(#REF!/AR28)-1</f>
        <v>#REF!</v>
      </c>
    </row>
    <row r="29" spans="1:46">
      <c r="A29" s="240" t="s">
        <v>91</v>
      </c>
      <c r="B29" s="74">
        <v>34171653120.459999</v>
      </c>
      <c r="C29" s="81">
        <v>1</v>
      </c>
      <c r="D29" s="74">
        <v>35012941453.720001</v>
      </c>
      <c r="E29" s="81">
        <v>1</v>
      </c>
      <c r="F29" s="28">
        <f t="shared" si="22"/>
        <v>2.4619480078834338E-2</v>
      </c>
      <c r="G29" s="28">
        <f t="shared" si="23"/>
        <v>0</v>
      </c>
      <c r="H29" s="74">
        <v>27286018263.119999</v>
      </c>
      <c r="I29" s="81">
        <v>1</v>
      </c>
      <c r="J29" s="28">
        <f t="shared" si="24"/>
        <v>-0.22068763348013551</v>
      </c>
      <c r="K29" s="28">
        <f t="shared" si="25"/>
        <v>0</v>
      </c>
      <c r="L29" s="74">
        <v>28233803464.389999</v>
      </c>
      <c r="M29" s="81">
        <v>1</v>
      </c>
      <c r="N29" s="28">
        <f t="shared" si="26"/>
        <v>3.4735196324010183E-2</v>
      </c>
      <c r="O29" s="28">
        <f t="shared" si="27"/>
        <v>0</v>
      </c>
      <c r="P29" s="74">
        <v>28286499703.470001</v>
      </c>
      <c r="Q29" s="81">
        <v>1</v>
      </c>
      <c r="R29" s="28">
        <f t="shared" si="28"/>
        <v>1.8664236699977451E-3</v>
      </c>
      <c r="S29" s="28">
        <f t="shared" si="29"/>
        <v>0</v>
      </c>
      <c r="T29" s="74">
        <v>28357804439.029999</v>
      </c>
      <c r="U29" s="81">
        <v>1</v>
      </c>
      <c r="V29" s="28">
        <f t="shared" si="30"/>
        <v>2.5208044935743803E-3</v>
      </c>
      <c r="W29" s="28">
        <f t="shared" si="31"/>
        <v>0</v>
      </c>
      <c r="X29" s="74">
        <v>30065461683.290001</v>
      </c>
      <c r="Y29" s="81">
        <v>1</v>
      </c>
      <c r="Z29" s="28">
        <f t="shared" si="32"/>
        <v>6.0218246018710959E-2</v>
      </c>
      <c r="AA29" s="28">
        <f t="shared" si="33"/>
        <v>0</v>
      </c>
      <c r="AB29" s="74">
        <v>29455233715.5</v>
      </c>
      <c r="AC29" s="81">
        <v>1</v>
      </c>
      <c r="AD29" s="28">
        <f t="shared" si="34"/>
        <v>-2.0296643843961251E-2</v>
      </c>
      <c r="AE29" s="28">
        <f t="shared" si="35"/>
        <v>0</v>
      </c>
      <c r="AF29" s="74">
        <v>29777483572.75</v>
      </c>
      <c r="AG29" s="81">
        <v>1</v>
      </c>
      <c r="AH29" s="28">
        <f t="shared" si="36"/>
        <v>1.0940325931972658E-2</v>
      </c>
      <c r="AI29" s="28">
        <f t="shared" si="37"/>
        <v>0</v>
      </c>
      <c r="AJ29" s="29">
        <f t="shared" si="16"/>
        <v>-1.3260475100874563E-2</v>
      </c>
      <c r="AK29" s="29">
        <f t="shared" si="17"/>
        <v>0</v>
      </c>
      <c r="AL29" s="30">
        <f t="shared" si="18"/>
        <v>-0.14952922158483067</v>
      </c>
      <c r="AM29" s="30">
        <f t="shared" si="19"/>
        <v>0</v>
      </c>
      <c r="AN29" s="31">
        <f t="shared" si="20"/>
        <v>8.7240785239049837E-2</v>
      </c>
      <c r="AO29" s="90">
        <f t="shared" si="21"/>
        <v>0</v>
      </c>
      <c r="AP29" s="35"/>
      <c r="AQ29" s="43"/>
      <c r="AR29" s="40"/>
      <c r="AS29" s="34"/>
      <c r="AT29" s="34"/>
    </row>
    <row r="30" spans="1:46">
      <c r="A30" s="240" t="s">
        <v>95</v>
      </c>
      <c r="B30" s="74">
        <v>2051819364.8987272</v>
      </c>
      <c r="C30" s="81">
        <v>100</v>
      </c>
      <c r="D30" s="74">
        <v>2067218975.6714466</v>
      </c>
      <c r="E30" s="81">
        <v>100</v>
      </c>
      <c r="F30" s="28">
        <f t="shared" si="22"/>
        <v>7.5053442989019992E-3</v>
      </c>
      <c r="G30" s="28">
        <f t="shared" si="23"/>
        <v>0</v>
      </c>
      <c r="H30" s="74">
        <v>2082782132.6828768</v>
      </c>
      <c r="I30" s="81">
        <v>100</v>
      </c>
      <c r="J30" s="28">
        <f t="shared" si="24"/>
        <v>7.52854786773387E-3</v>
      </c>
      <c r="K30" s="28">
        <f t="shared" si="25"/>
        <v>0</v>
      </c>
      <c r="L30" s="74">
        <v>2041441207.7146933</v>
      </c>
      <c r="M30" s="81">
        <v>100</v>
      </c>
      <c r="N30" s="28">
        <f t="shared" si="26"/>
        <v>-1.984889553230965E-2</v>
      </c>
      <c r="O30" s="28">
        <f t="shared" si="27"/>
        <v>0</v>
      </c>
      <c r="P30" s="74">
        <v>2042891760.8025601</v>
      </c>
      <c r="Q30" s="81">
        <v>100</v>
      </c>
      <c r="R30" s="28">
        <f t="shared" si="28"/>
        <v>7.1055344742972819E-4</v>
      </c>
      <c r="S30" s="28">
        <f t="shared" si="29"/>
        <v>0</v>
      </c>
      <c r="T30" s="74">
        <v>2026586151.6328866</v>
      </c>
      <c r="U30" s="81">
        <v>100</v>
      </c>
      <c r="V30" s="28">
        <f t="shared" si="30"/>
        <v>-7.9816314709046082E-3</v>
      </c>
      <c r="W30" s="28">
        <f t="shared" si="31"/>
        <v>0</v>
      </c>
      <c r="X30" s="74">
        <v>2022882535.6448221</v>
      </c>
      <c r="Y30" s="81">
        <v>100</v>
      </c>
      <c r="Z30" s="28">
        <f t="shared" si="32"/>
        <v>-1.8275147025357905E-3</v>
      </c>
      <c r="AA30" s="28">
        <f t="shared" si="33"/>
        <v>0</v>
      </c>
      <c r="AB30" s="74">
        <v>2038463058.9807904</v>
      </c>
      <c r="AC30" s="81">
        <v>100</v>
      </c>
      <c r="AD30" s="28">
        <f t="shared" si="34"/>
        <v>7.7021394279830225E-3</v>
      </c>
      <c r="AE30" s="28">
        <f t="shared" si="35"/>
        <v>0</v>
      </c>
      <c r="AF30" s="74">
        <v>2116538026.2185068</v>
      </c>
      <c r="AG30" s="81">
        <v>100</v>
      </c>
      <c r="AH30" s="28">
        <f t="shared" si="36"/>
        <v>3.8300898754943878E-2</v>
      </c>
      <c r="AI30" s="28">
        <f t="shared" si="37"/>
        <v>0</v>
      </c>
      <c r="AJ30" s="29">
        <f t="shared" si="16"/>
        <v>4.0111802614053059E-3</v>
      </c>
      <c r="AK30" s="29">
        <f t="shared" si="17"/>
        <v>0</v>
      </c>
      <c r="AL30" s="30">
        <f t="shared" si="18"/>
        <v>2.3857680839564223E-2</v>
      </c>
      <c r="AM30" s="30">
        <f t="shared" si="19"/>
        <v>0</v>
      </c>
      <c r="AN30" s="31">
        <f t="shared" si="20"/>
        <v>1.6784790213208712E-2</v>
      </c>
      <c r="AO30" s="90">
        <f t="shared" si="21"/>
        <v>0</v>
      </c>
      <c r="AP30" s="35"/>
      <c r="AQ30" s="43"/>
      <c r="AR30" s="40"/>
      <c r="AS30" s="34"/>
      <c r="AT30" s="34"/>
    </row>
    <row r="31" spans="1:46">
      <c r="A31" s="240" t="s">
        <v>98</v>
      </c>
      <c r="B31" s="74">
        <v>4583181834.3400002</v>
      </c>
      <c r="C31" s="81">
        <v>100</v>
      </c>
      <c r="D31" s="74">
        <v>4646293207.6899996</v>
      </c>
      <c r="E31" s="81">
        <v>100</v>
      </c>
      <c r="F31" s="28">
        <f t="shared" si="22"/>
        <v>1.3770209350440875E-2</v>
      </c>
      <c r="G31" s="28">
        <f t="shared" si="23"/>
        <v>0</v>
      </c>
      <c r="H31" s="74">
        <v>5054309601.5</v>
      </c>
      <c r="I31" s="81">
        <v>100</v>
      </c>
      <c r="J31" s="28">
        <f t="shared" si="24"/>
        <v>8.7815463977757482E-2</v>
      </c>
      <c r="K31" s="28">
        <f t="shared" si="25"/>
        <v>0</v>
      </c>
      <c r="L31" s="74">
        <v>5017611044.0600004</v>
      </c>
      <c r="M31" s="81">
        <v>100</v>
      </c>
      <c r="N31" s="28">
        <f t="shared" si="26"/>
        <v>-7.2608447707889351E-3</v>
      </c>
      <c r="O31" s="28">
        <f t="shared" si="27"/>
        <v>0</v>
      </c>
      <c r="P31" s="74">
        <v>4990651597.71</v>
      </c>
      <c r="Q31" s="81">
        <v>100</v>
      </c>
      <c r="R31" s="28">
        <f t="shared" si="28"/>
        <v>-5.3729645668561315E-3</v>
      </c>
      <c r="S31" s="28">
        <f t="shared" si="29"/>
        <v>0</v>
      </c>
      <c r="T31" s="74">
        <v>5033741943.5200005</v>
      </c>
      <c r="U31" s="81">
        <v>100</v>
      </c>
      <c r="V31" s="28">
        <f t="shared" si="30"/>
        <v>8.6342123801574858E-3</v>
      </c>
      <c r="W31" s="28">
        <f t="shared" si="31"/>
        <v>0</v>
      </c>
      <c r="X31" s="74">
        <v>5051046198.2200003</v>
      </c>
      <c r="Y31" s="81">
        <v>100</v>
      </c>
      <c r="Z31" s="28">
        <f t="shared" si="32"/>
        <v>3.4376523258757424E-3</v>
      </c>
      <c r="AA31" s="28">
        <f t="shared" si="33"/>
        <v>0</v>
      </c>
      <c r="AB31" s="74">
        <v>4825041431.4700003</v>
      </c>
      <c r="AC31" s="81">
        <v>100</v>
      </c>
      <c r="AD31" s="28">
        <f t="shared" si="34"/>
        <v>-4.4744149604025514E-2</v>
      </c>
      <c r="AE31" s="28">
        <f t="shared" si="35"/>
        <v>0</v>
      </c>
      <c r="AF31" s="74">
        <v>4773160534.8000002</v>
      </c>
      <c r="AG31" s="81">
        <v>100</v>
      </c>
      <c r="AH31" s="28">
        <f t="shared" si="36"/>
        <v>-1.0752425115279064E-2</v>
      </c>
      <c r="AI31" s="28">
        <f t="shared" si="37"/>
        <v>0</v>
      </c>
      <c r="AJ31" s="29">
        <f t="shared" si="16"/>
        <v>5.6908942471602438E-3</v>
      </c>
      <c r="AK31" s="29">
        <f t="shared" si="17"/>
        <v>0</v>
      </c>
      <c r="AL31" s="30">
        <f t="shared" si="18"/>
        <v>2.7305062646503817E-2</v>
      </c>
      <c r="AM31" s="30">
        <f t="shared" si="19"/>
        <v>0</v>
      </c>
      <c r="AN31" s="31">
        <f t="shared" si="20"/>
        <v>3.7659552804668768E-2</v>
      </c>
      <c r="AO31" s="90">
        <f t="shared" si="21"/>
        <v>0</v>
      </c>
      <c r="AP31" s="35"/>
      <c r="AQ31" s="43"/>
      <c r="AR31" s="40"/>
      <c r="AS31" s="34"/>
      <c r="AT31" s="34"/>
    </row>
    <row r="32" spans="1:46">
      <c r="A32" s="240" t="s">
        <v>104</v>
      </c>
      <c r="B32" s="74">
        <v>801983848.74000001</v>
      </c>
      <c r="C32" s="81">
        <v>10</v>
      </c>
      <c r="D32" s="74">
        <v>775489909.10000002</v>
      </c>
      <c r="E32" s="81">
        <v>10</v>
      </c>
      <c r="F32" s="28">
        <f t="shared" si="22"/>
        <v>-3.3035502749369228E-2</v>
      </c>
      <c r="G32" s="28">
        <f t="shared" si="23"/>
        <v>0</v>
      </c>
      <c r="H32" s="74">
        <v>776855576.02999997</v>
      </c>
      <c r="I32" s="81">
        <v>10</v>
      </c>
      <c r="J32" s="28">
        <f t="shared" si="24"/>
        <v>1.7610376537134846E-3</v>
      </c>
      <c r="K32" s="28">
        <f t="shared" si="25"/>
        <v>0</v>
      </c>
      <c r="L32" s="74">
        <v>773092415.05999994</v>
      </c>
      <c r="M32" s="81">
        <v>10</v>
      </c>
      <c r="N32" s="28">
        <f t="shared" si="26"/>
        <v>-4.8440934018020177E-3</v>
      </c>
      <c r="O32" s="28">
        <f t="shared" si="27"/>
        <v>0</v>
      </c>
      <c r="P32" s="74">
        <v>783933228.54999995</v>
      </c>
      <c r="Q32" s="81">
        <v>10</v>
      </c>
      <c r="R32" s="28">
        <f t="shared" si="28"/>
        <v>1.4022661817421466E-2</v>
      </c>
      <c r="S32" s="28">
        <f t="shared" si="29"/>
        <v>0</v>
      </c>
      <c r="T32" s="74">
        <v>778377620.89999998</v>
      </c>
      <c r="U32" s="81">
        <v>10</v>
      </c>
      <c r="V32" s="28">
        <f t="shared" si="30"/>
        <v>-7.0868378168838326E-3</v>
      </c>
      <c r="W32" s="28">
        <f t="shared" si="31"/>
        <v>0</v>
      </c>
      <c r="X32" s="74">
        <v>775071876.82000005</v>
      </c>
      <c r="Y32" s="81">
        <v>10</v>
      </c>
      <c r="Z32" s="28">
        <f t="shared" si="32"/>
        <v>-4.2469670134884577E-3</v>
      </c>
      <c r="AA32" s="28">
        <f t="shared" si="33"/>
        <v>0</v>
      </c>
      <c r="AB32" s="74">
        <v>776555213.87</v>
      </c>
      <c r="AC32" s="81">
        <v>10</v>
      </c>
      <c r="AD32" s="28">
        <f t="shared" si="34"/>
        <v>1.9138057957745218E-3</v>
      </c>
      <c r="AE32" s="28">
        <f t="shared" si="35"/>
        <v>0</v>
      </c>
      <c r="AF32" s="74">
        <v>772487513.76999998</v>
      </c>
      <c r="AG32" s="81">
        <v>10</v>
      </c>
      <c r="AH32" s="28">
        <f t="shared" si="36"/>
        <v>-5.2381337828233052E-3</v>
      </c>
      <c r="AI32" s="28">
        <f t="shared" si="37"/>
        <v>0</v>
      </c>
      <c r="AJ32" s="29">
        <f t="shared" si="16"/>
        <v>-4.5942536871821709E-3</v>
      </c>
      <c r="AK32" s="29">
        <f t="shared" si="17"/>
        <v>0</v>
      </c>
      <c r="AL32" s="30">
        <f t="shared" si="18"/>
        <v>-3.8716110870926647E-3</v>
      </c>
      <c r="AM32" s="30">
        <f t="shared" si="19"/>
        <v>0</v>
      </c>
      <c r="AN32" s="31">
        <f t="shared" si="20"/>
        <v>1.3336573465057889E-2</v>
      </c>
      <c r="AO32" s="90">
        <f t="shared" si="21"/>
        <v>0</v>
      </c>
      <c r="AP32" s="35"/>
      <c r="AQ32" s="43"/>
      <c r="AR32" s="40"/>
      <c r="AS32" s="34"/>
      <c r="AT32" s="34"/>
    </row>
    <row r="33" spans="1:47">
      <c r="A33" s="240" t="s">
        <v>106</v>
      </c>
      <c r="B33" s="74">
        <v>1943713021.2</v>
      </c>
      <c r="C33" s="81">
        <v>100</v>
      </c>
      <c r="D33" s="74">
        <v>2079058596.27</v>
      </c>
      <c r="E33" s="81">
        <v>100</v>
      </c>
      <c r="F33" s="28">
        <f t="shared" si="22"/>
        <v>6.9632488743858356E-2</v>
      </c>
      <c r="G33" s="28">
        <f t="shared" si="23"/>
        <v>0</v>
      </c>
      <c r="H33" s="74">
        <v>2075674787.4200001</v>
      </c>
      <c r="I33" s="81">
        <v>100</v>
      </c>
      <c r="J33" s="28">
        <f t="shared" si="24"/>
        <v>-1.6275678117349519E-3</v>
      </c>
      <c r="K33" s="28">
        <f t="shared" si="25"/>
        <v>0</v>
      </c>
      <c r="L33" s="74">
        <v>2075674787.4200001</v>
      </c>
      <c r="M33" s="81">
        <v>100</v>
      </c>
      <c r="N33" s="28">
        <f t="shared" si="26"/>
        <v>0</v>
      </c>
      <c r="O33" s="28">
        <f t="shared" si="27"/>
        <v>0</v>
      </c>
      <c r="P33" s="74">
        <v>2075674787.4200001</v>
      </c>
      <c r="Q33" s="81">
        <v>100</v>
      </c>
      <c r="R33" s="28">
        <f t="shared" si="28"/>
        <v>0</v>
      </c>
      <c r="S33" s="28">
        <f t="shared" si="29"/>
        <v>0</v>
      </c>
      <c r="T33" s="74">
        <v>1757073429.95</v>
      </c>
      <c r="U33" s="81">
        <v>100</v>
      </c>
      <c r="V33" s="28">
        <f t="shared" si="30"/>
        <v>-0.15349290717454428</v>
      </c>
      <c r="W33" s="28">
        <f t="shared" si="31"/>
        <v>0</v>
      </c>
      <c r="X33" s="74">
        <v>1735613680.05</v>
      </c>
      <c r="Y33" s="81">
        <v>100</v>
      </c>
      <c r="Z33" s="28">
        <f t="shared" si="32"/>
        <v>-1.221334836336963E-2</v>
      </c>
      <c r="AA33" s="28">
        <f t="shared" si="33"/>
        <v>0</v>
      </c>
      <c r="AB33" s="74">
        <v>1737010527.8299999</v>
      </c>
      <c r="AC33" s="81">
        <v>100</v>
      </c>
      <c r="AD33" s="28">
        <f t="shared" si="34"/>
        <v>8.0481491708438862E-4</v>
      </c>
      <c r="AE33" s="28">
        <f t="shared" si="35"/>
        <v>0</v>
      </c>
      <c r="AF33" s="74">
        <v>1778762831.3399999</v>
      </c>
      <c r="AG33" s="81">
        <v>100</v>
      </c>
      <c r="AH33" s="28">
        <f t="shared" si="36"/>
        <v>2.4036874181850819E-2</v>
      </c>
      <c r="AI33" s="28">
        <f t="shared" si="37"/>
        <v>0</v>
      </c>
      <c r="AJ33" s="29">
        <f t="shared" si="16"/>
        <v>-9.1074556883569101E-3</v>
      </c>
      <c r="AK33" s="29">
        <f t="shared" si="17"/>
        <v>0</v>
      </c>
      <c r="AL33" s="30">
        <f t="shared" si="18"/>
        <v>-0.14443833640319473</v>
      </c>
      <c r="AM33" s="30">
        <f t="shared" si="19"/>
        <v>0</v>
      </c>
      <c r="AN33" s="31">
        <f t="shared" si="20"/>
        <v>6.3780229752918458E-2</v>
      </c>
      <c r="AO33" s="90">
        <f t="shared" si="21"/>
        <v>0</v>
      </c>
      <c r="AP33" s="35"/>
      <c r="AQ33" s="43"/>
      <c r="AR33" s="40"/>
      <c r="AS33" s="34"/>
      <c r="AT33" s="34"/>
    </row>
    <row r="34" spans="1:47">
      <c r="A34" s="240" t="s">
        <v>107</v>
      </c>
      <c r="B34" s="74">
        <v>8057523067.3800001</v>
      </c>
      <c r="C34" s="81">
        <v>100</v>
      </c>
      <c r="D34" s="74">
        <v>8588293630.1700001</v>
      </c>
      <c r="E34" s="81">
        <v>100</v>
      </c>
      <c r="F34" s="28">
        <f t="shared" si="22"/>
        <v>6.5872670590142832E-2</v>
      </c>
      <c r="G34" s="28">
        <f t="shared" si="23"/>
        <v>0</v>
      </c>
      <c r="H34" s="74">
        <v>8392230885.71</v>
      </c>
      <c r="I34" s="81">
        <v>100</v>
      </c>
      <c r="J34" s="28">
        <f t="shared" si="24"/>
        <v>-2.2829068602317815E-2</v>
      </c>
      <c r="K34" s="28">
        <f t="shared" si="25"/>
        <v>0</v>
      </c>
      <c r="L34" s="74">
        <v>8560216429.4899998</v>
      </c>
      <c r="M34" s="81">
        <v>100</v>
      </c>
      <c r="N34" s="28">
        <f t="shared" si="26"/>
        <v>2.001679244383513E-2</v>
      </c>
      <c r="O34" s="28">
        <f t="shared" si="27"/>
        <v>0</v>
      </c>
      <c r="P34" s="74">
        <v>8129024971.8299999</v>
      </c>
      <c r="Q34" s="81">
        <v>100</v>
      </c>
      <c r="R34" s="28">
        <f t="shared" si="28"/>
        <v>-5.03715602533766E-2</v>
      </c>
      <c r="S34" s="28">
        <f t="shared" si="29"/>
        <v>0</v>
      </c>
      <c r="T34" s="74">
        <v>8141356839.3999996</v>
      </c>
      <c r="U34" s="81">
        <v>100</v>
      </c>
      <c r="V34" s="28">
        <f t="shared" si="30"/>
        <v>1.5170168147759489E-3</v>
      </c>
      <c r="W34" s="28">
        <f t="shared" si="31"/>
        <v>0</v>
      </c>
      <c r="X34" s="74">
        <v>9101655430.5200005</v>
      </c>
      <c r="Y34" s="81">
        <v>100</v>
      </c>
      <c r="Z34" s="28">
        <f t="shared" si="32"/>
        <v>0.11795313853246761</v>
      </c>
      <c r="AA34" s="28">
        <f t="shared" si="33"/>
        <v>0</v>
      </c>
      <c r="AB34" s="74">
        <v>8566428682.5500002</v>
      </c>
      <c r="AC34" s="81">
        <v>100</v>
      </c>
      <c r="AD34" s="28">
        <f t="shared" si="34"/>
        <v>-5.8805428535039742E-2</v>
      </c>
      <c r="AE34" s="28">
        <f t="shared" si="35"/>
        <v>0</v>
      </c>
      <c r="AF34" s="74">
        <v>8926072450.6599998</v>
      </c>
      <c r="AG34" s="81">
        <v>100</v>
      </c>
      <c r="AH34" s="28">
        <f t="shared" si="36"/>
        <v>4.1982929110540752E-2</v>
      </c>
      <c r="AI34" s="28">
        <f t="shared" si="37"/>
        <v>0</v>
      </c>
      <c r="AJ34" s="29">
        <f t="shared" si="16"/>
        <v>1.4417061262628515E-2</v>
      </c>
      <c r="AK34" s="29">
        <f t="shared" si="17"/>
        <v>0</v>
      </c>
      <c r="AL34" s="30">
        <f t="shared" si="18"/>
        <v>3.9330143452875124E-2</v>
      </c>
      <c r="AM34" s="30">
        <f t="shared" si="19"/>
        <v>0</v>
      </c>
      <c r="AN34" s="31">
        <f t="shared" si="20"/>
        <v>6.0084959984043805E-2</v>
      </c>
      <c r="AO34" s="90">
        <f t="shared" si="21"/>
        <v>0</v>
      </c>
      <c r="AP34" s="35"/>
      <c r="AQ34" s="43"/>
      <c r="AR34" s="40"/>
      <c r="AS34" s="34"/>
      <c r="AT34" s="34"/>
    </row>
    <row r="35" spans="1:47">
      <c r="A35" s="240" t="s">
        <v>110</v>
      </c>
      <c r="B35" s="74">
        <v>8873554885.3899994</v>
      </c>
      <c r="C35" s="77">
        <v>100</v>
      </c>
      <c r="D35" s="74">
        <v>8944386508.1599998</v>
      </c>
      <c r="E35" s="77">
        <v>100</v>
      </c>
      <c r="F35" s="28">
        <f t="shared" si="22"/>
        <v>7.9823276786874075E-3</v>
      </c>
      <c r="G35" s="28">
        <f t="shared" si="23"/>
        <v>0</v>
      </c>
      <c r="H35" s="74">
        <v>9049451567.8199997</v>
      </c>
      <c r="I35" s="77">
        <v>100</v>
      </c>
      <c r="J35" s="28">
        <f t="shared" si="24"/>
        <v>1.1746480271637253E-2</v>
      </c>
      <c r="K35" s="28">
        <f t="shared" si="25"/>
        <v>0</v>
      </c>
      <c r="L35" s="74">
        <v>9186059052</v>
      </c>
      <c r="M35" s="77">
        <v>100</v>
      </c>
      <c r="N35" s="28">
        <f t="shared" si="26"/>
        <v>1.5095664434050212E-2</v>
      </c>
      <c r="O35" s="28">
        <f t="shared" si="27"/>
        <v>0</v>
      </c>
      <c r="P35" s="74">
        <v>9369870587.1599998</v>
      </c>
      <c r="Q35" s="77">
        <v>100</v>
      </c>
      <c r="R35" s="28">
        <f t="shared" si="28"/>
        <v>2.0009836004698901E-2</v>
      </c>
      <c r="S35" s="28">
        <f t="shared" si="29"/>
        <v>0</v>
      </c>
      <c r="T35" s="74">
        <v>10190051604.73</v>
      </c>
      <c r="U35" s="77">
        <v>100</v>
      </c>
      <c r="V35" s="28">
        <f t="shared" si="30"/>
        <v>8.7533868257896177E-2</v>
      </c>
      <c r="W35" s="28">
        <f t="shared" si="31"/>
        <v>0</v>
      </c>
      <c r="X35" s="74">
        <v>10098460750.549999</v>
      </c>
      <c r="Y35" s="77">
        <v>100</v>
      </c>
      <c r="Z35" s="28">
        <f t="shared" si="32"/>
        <v>-8.9882620552663179E-3</v>
      </c>
      <c r="AA35" s="28">
        <f t="shared" si="33"/>
        <v>0</v>
      </c>
      <c r="AB35" s="74">
        <v>10509615224.57</v>
      </c>
      <c r="AC35" s="77">
        <v>100</v>
      </c>
      <c r="AD35" s="28">
        <f t="shared" si="34"/>
        <v>4.0714568702721103E-2</v>
      </c>
      <c r="AE35" s="28">
        <f t="shared" si="35"/>
        <v>0</v>
      </c>
      <c r="AF35" s="74">
        <v>10695793123.530001</v>
      </c>
      <c r="AG35" s="77">
        <v>100</v>
      </c>
      <c r="AH35" s="28">
        <f t="shared" si="36"/>
        <v>1.7715006209241924E-2</v>
      </c>
      <c r="AI35" s="28">
        <f t="shared" si="37"/>
        <v>0</v>
      </c>
      <c r="AJ35" s="29">
        <f t="shared" si="16"/>
        <v>2.3976186187958333E-2</v>
      </c>
      <c r="AK35" s="29">
        <f t="shared" si="17"/>
        <v>0</v>
      </c>
      <c r="AL35" s="30">
        <f t="shared" si="18"/>
        <v>0.19581070359293906</v>
      </c>
      <c r="AM35" s="30">
        <f t="shared" si="19"/>
        <v>0</v>
      </c>
      <c r="AN35" s="31">
        <f t="shared" si="20"/>
        <v>2.914391492289866E-2</v>
      </c>
      <c r="AO35" s="90">
        <f t="shared" si="21"/>
        <v>0</v>
      </c>
      <c r="AP35" s="35"/>
      <c r="AQ35" s="43"/>
      <c r="AR35" s="40"/>
      <c r="AS35" s="34"/>
      <c r="AT35" s="34"/>
    </row>
    <row r="36" spans="1:47">
      <c r="A36" s="240" t="s">
        <v>109</v>
      </c>
      <c r="B36" s="74">
        <v>410996395.17000002</v>
      </c>
      <c r="C36" s="77">
        <v>1000000</v>
      </c>
      <c r="D36" s="74">
        <v>360919722.91000003</v>
      </c>
      <c r="E36" s="77">
        <v>1000000</v>
      </c>
      <c r="F36" s="28">
        <f t="shared" si="22"/>
        <v>-0.12184212038961273</v>
      </c>
      <c r="G36" s="28">
        <f t="shared" si="23"/>
        <v>0</v>
      </c>
      <c r="H36" s="74">
        <v>361408751.38999999</v>
      </c>
      <c r="I36" s="77">
        <v>1000000</v>
      </c>
      <c r="J36" s="28">
        <f t="shared" si="24"/>
        <v>1.3549508352080416E-3</v>
      </c>
      <c r="K36" s="28">
        <f t="shared" si="25"/>
        <v>0</v>
      </c>
      <c r="L36" s="74">
        <v>361456280.23000002</v>
      </c>
      <c r="M36" s="77">
        <v>1000000</v>
      </c>
      <c r="N36" s="28">
        <f t="shared" si="26"/>
        <v>1.3150993111604126E-4</v>
      </c>
      <c r="O36" s="28">
        <f t="shared" si="27"/>
        <v>0</v>
      </c>
      <c r="P36" s="74">
        <v>412055533.60000002</v>
      </c>
      <c r="Q36" s="77">
        <v>1000000</v>
      </c>
      <c r="R36" s="28">
        <f t="shared" si="28"/>
        <v>0.13998720215292135</v>
      </c>
      <c r="S36" s="28">
        <f t="shared" si="29"/>
        <v>0</v>
      </c>
      <c r="T36" s="74">
        <v>381703734.63999999</v>
      </c>
      <c r="U36" s="77">
        <v>1000000</v>
      </c>
      <c r="V36" s="28">
        <f t="shared" si="30"/>
        <v>-7.3659486367834662E-2</v>
      </c>
      <c r="W36" s="28">
        <f t="shared" si="31"/>
        <v>0</v>
      </c>
      <c r="X36" s="74">
        <v>381321128.23000002</v>
      </c>
      <c r="Y36" s="77">
        <v>1000000</v>
      </c>
      <c r="Z36" s="28">
        <f t="shared" si="32"/>
        <v>-1.0023648586011819E-3</v>
      </c>
      <c r="AA36" s="28">
        <f t="shared" si="33"/>
        <v>0</v>
      </c>
      <c r="AB36" s="74">
        <v>381883054.36000001</v>
      </c>
      <c r="AC36" s="77">
        <v>1000000</v>
      </c>
      <c r="AD36" s="28">
        <f t="shared" si="34"/>
        <v>1.4736296743071114E-3</v>
      </c>
      <c r="AE36" s="28">
        <f t="shared" si="35"/>
        <v>0</v>
      </c>
      <c r="AF36" s="74">
        <v>382349115.72000003</v>
      </c>
      <c r="AG36" s="77">
        <v>1000000</v>
      </c>
      <c r="AH36" s="28">
        <f t="shared" si="36"/>
        <v>1.2204295390406605E-3</v>
      </c>
      <c r="AI36" s="28">
        <f t="shared" si="37"/>
        <v>0</v>
      </c>
      <c r="AJ36" s="29">
        <f t="shared" si="16"/>
        <v>-6.5420311854319209E-3</v>
      </c>
      <c r="AK36" s="29">
        <f t="shared" si="17"/>
        <v>0</v>
      </c>
      <c r="AL36" s="30">
        <f t="shared" si="18"/>
        <v>5.9374402255494632E-2</v>
      </c>
      <c r="AM36" s="30">
        <f t="shared" si="19"/>
        <v>0</v>
      </c>
      <c r="AN36" s="31">
        <f t="shared" si="20"/>
        <v>7.5149158894616278E-2</v>
      </c>
      <c r="AO36" s="90">
        <f t="shared" si="21"/>
        <v>0</v>
      </c>
      <c r="AP36" s="35"/>
      <c r="AQ36" s="43"/>
      <c r="AR36" s="40"/>
      <c r="AS36" s="34"/>
      <c r="AT36" s="34"/>
      <c r="AU36" s="114"/>
    </row>
    <row r="37" spans="1:47">
      <c r="A37" s="240" t="s">
        <v>119</v>
      </c>
      <c r="B37" s="74">
        <v>5771248001.2700005</v>
      </c>
      <c r="C37" s="81">
        <v>1</v>
      </c>
      <c r="D37" s="74">
        <v>5780392529.8800001</v>
      </c>
      <c r="E37" s="81">
        <v>1</v>
      </c>
      <c r="F37" s="28">
        <f t="shared" si="22"/>
        <v>1.5844976005167937E-3</v>
      </c>
      <c r="G37" s="28">
        <f t="shared" si="23"/>
        <v>0</v>
      </c>
      <c r="H37" s="74">
        <v>6009122064.8599997</v>
      </c>
      <c r="I37" s="81">
        <v>1</v>
      </c>
      <c r="J37" s="28">
        <f t="shared" si="24"/>
        <v>3.956989664588538E-2</v>
      </c>
      <c r="K37" s="28">
        <f t="shared" si="25"/>
        <v>0</v>
      </c>
      <c r="L37" s="74">
        <v>5828313157.79</v>
      </c>
      <c r="M37" s="81">
        <v>1</v>
      </c>
      <c r="N37" s="28">
        <f t="shared" si="26"/>
        <v>-3.0089072100453692E-2</v>
      </c>
      <c r="O37" s="28">
        <f t="shared" si="27"/>
        <v>0</v>
      </c>
      <c r="P37" s="74">
        <v>5974875550.4300003</v>
      </c>
      <c r="Q37" s="81">
        <v>1</v>
      </c>
      <c r="R37" s="28">
        <f t="shared" si="28"/>
        <v>2.5146622817291166E-2</v>
      </c>
      <c r="S37" s="28">
        <f t="shared" si="29"/>
        <v>0</v>
      </c>
      <c r="T37" s="74">
        <v>6069829244.7799997</v>
      </c>
      <c r="U37" s="81">
        <v>1</v>
      </c>
      <c r="V37" s="28">
        <f t="shared" si="30"/>
        <v>1.5892162698378846E-2</v>
      </c>
      <c r="W37" s="28">
        <f t="shared" si="31"/>
        <v>0</v>
      </c>
      <c r="X37" s="74">
        <v>5597017104.8299999</v>
      </c>
      <c r="Y37" s="81">
        <v>1</v>
      </c>
      <c r="Z37" s="28">
        <f t="shared" si="32"/>
        <v>-7.789545980335677E-2</v>
      </c>
      <c r="AA37" s="28">
        <f t="shared" si="33"/>
        <v>0</v>
      </c>
      <c r="AB37" s="74">
        <v>5688906978.25</v>
      </c>
      <c r="AC37" s="81">
        <v>1</v>
      </c>
      <c r="AD37" s="28">
        <f t="shared" si="34"/>
        <v>1.6417650991400905E-2</v>
      </c>
      <c r="AE37" s="28">
        <f t="shared" si="35"/>
        <v>0</v>
      </c>
      <c r="AF37" s="74">
        <v>6132981149.9300003</v>
      </c>
      <c r="AG37" s="81">
        <v>1</v>
      </c>
      <c r="AH37" s="28">
        <f t="shared" si="36"/>
        <v>7.8059664778805146E-2</v>
      </c>
      <c r="AI37" s="28">
        <f t="shared" si="37"/>
        <v>0</v>
      </c>
      <c r="AJ37" s="29">
        <f t="shared" si="16"/>
        <v>8.5857454535584708E-3</v>
      </c>
      <c r="AK37" s="29">
        <f t="shared" si="17"/>
        <v>0</v>
      </c>
      <c r="AL37" s="30">
        <f t="shared" si="18"/>
        <v>6.0997348921790241E-2</v>
      </c>
      <c r="AM37" s="30">
        <f t="shared" si="19"/>
        <v>0</v>
      </c>
      <c r="AN37" s="31">
        <f t="shared" si="20"/>
        <v>4.6597648737294668E-2</v>
      </c>
      <c r="AO37" s="90">
        <f t="shared" si="21"/>
        <v>0</v>
      </c>
      <c r="AP37" s="35"/>
      <c r="AQ37" s="43"/>
      <c r="AR37" s="40"/>
      <c r="AS37" s="34"/>
      <c r="AT37" s="34"/>
    </row>
    <row r="38" spans="1:47" s="102" customFormat="1">
      <c r="A38" s="240" t="s">
        <v>124</v>
      </c>
      <c r="B38" s="74">
        <v>11458654799.6</v>
      </c>
      <c r="C38" s="81">
        <v>1</v>
      </c>
      <c r="D38" s="74">
        <v>11621174831.51</v>
      </c>
      <c r="E38" s="81">
        <v>1</v>
      </c>
      <c r="F38" s="28">
        <f t="shared" si="22"/>
        <v>1.4183168509070813E-2</v>
      </c>
      <c r="G38" s="28">
        <f t="shared" si="23"/>
        <v>0</v>
      </c>
      <c r="H38" s="74">
        <v>11736226394.370001</v>
      </c>
      <c r="I38" s="81">
        <v>1</v>
      </c>
      <c r="J38" s="28">
        <f t="shared" si="24"/>
        <v>9.9001662506656707E-3</v>
      </c>
      <c r="K38" s="28">
        <f t="shared" si="25"/>
        <v>0</v>
      </c>
      <c r="L38" s="74">
        <v>11736226394.370001</v>
      </c>
      <c r="M38" s="81">
        <v>1</v>
      </c>
      <c r="N38" s="28">
        <f t="shared" si="26"/>
        <v>0</v>
      </c>
      <c r="O38" s="28">
        <f t="shared" si="27"/>
        <v>0</v>
      </c>
      <c r="P38" s="74">
        <v>12070363600.99</v>
      </c>
      <c r="Q38" s="81">
        <v>1</v>
      </c>
      <c r="R38" s="28">
        <f t="shared" si="28"/>
        <v>2.847058291072915E-2</v>
      </c>
      <c r="S38" s="28">
        <f t="shared" si="29"/>
        <v>0</v>
      </c>
      <c r="T38" s="74">
        <v>12266428158.540001</v>
      </c>
      <c r="U38" s="81">
        <v>1</v>
      </c>
      <c r="V38" s="28">
        <f t="shared" si="30"/>
        <v>1.6243467390983989E-2</v>
      </c>
      <c r="W38" s="28">
        <f t="shared" si="31"/>
        <v>0</v>
      </c>
      <c r="X38" s="74">
        <v>12257668356.33</v>
      </c>
      <c r="Y38" s="81">
        <v>1</v>
      </c>
      <c r="Z38" s="28">
        <f t="shared" si="32"/>
        <v>-7.1412819581895455E-4</v>
      </c>
      <c r="AA38" s="28">
        <f t="shared" si="33"/>
        <v>0</v>
      </c>
      <c r="AB38" s="74">
        <v>12827909466.200001</v>
      </c>
      <c r="AC38" s="81">
        <v>1</v>
      </c>
      <c r="AD38" s="28">
        <f t="shared" si="34"/>
        <v>4.6521172974591192E-2</v>
      </c>
      <c r="AE38" s="28">
        <f t="shared" si="35"/>
        <v>0</v>
      </c>
      <c r="AF38" s="74">
        <v>12963643803.49</v>
      </c>
      <c r="AG38" s="81">
        <v>1</v>
      </c>
      <c r="AH38" s="28">
        <f t="shared" si="36"/>
        <v>1.058117362362454E-2</v>
      </c>
      <c r="AI38" s="28">
        <f t="shared" si="37"/>
        <v>0</v>
      </c>
      <c r="AJ38" s="29">
        <f t="shared" si="16"/>
        <v>1.5648200432980802E-2</v>
      </c>
      <c r="AK38" s="29">
        <f t="shared" si="17"/>
        <v>0</v>
      </c>
      <c r="AL38" s="30">
        <f t="shared" si="18"/>
        <v>0.11551921311260106</v>
      </c>
      <c r="AM38" s="30">
        <f t="shared" si="19"/>
        <v>0</v>
      </c>
      <c r="AN38" s="31">
        <f t="shared" si="20"/>
        <v>1.5544228234508514E-2</v>
      </c>
      <c r="AO38" s="90">
        <f t="shared" si="21"/>
        <v>0</v>
      </c>
      <c r="AP38" s="35"/>
      <c r="AQ38" s="43"/>
      <c r="AR38" s="40"/>
      <c r="AS38" s="34"/>
      <c r="AT38" s="34"/>
    </row>
    <row r="39" spans="1:47" s="104" customFormat="1">
      <c r="A39" s="240" t="s">
        <v>127</v>
      </c>
      <c r="B39" s="74">
        <v>515214004.26999998</v>
      </c>
      <c r="C39" s="81">
        <v>100</v>
      </c>
      <c r="D39" s="74">
        <v>516328787.29000002</v>
      </c>
      <c r="E39" s="81">
        <v>100</v>
      </c>
      <c r="F39" s="28">
        <f t="shared" si="22"/>
        <v>2.163728102809554E-3</v>
      </c>
      <c r="G39" s="28">
        <f t="shared" si="23"/>
        <v>0</v>
      </c>
      <c r="H39" s="74">
        <v>515349068.58999997</v>
      </c>
      <c r="I39" s="81">
        <v>100</v>
      </c>
      <c r="J39" s="28">
        <f t="shared" si="24"/>
        <v>-1.8974706119761267E-3</v>
      </c>
      <c r="K39" s="28">
        <f t="shared" si="25"/>
        <v>0</v>
      </c>
      <c r="L39" s="74">
        <v>516328787.29000002</v>
      </c>
      <c r="M39" s="81">
        <v>100</v>
      </c>
      <c r="N39" s="28">
        <f t="shared" si="26"/>
        <v>1.9010778513301042E-3</v>
      </c>
      <c r="O39" s="28">
        <f t="shared" si="27"/>
        <v>0</v>
      </c>
      <c r="P39" s="74">
        <v>525711993.10000002</v>
      </c>
      <c r="Q39" s="81">
        <v>100</v>
      </c>
      <c r="R39" s="28">
        <f t="shared" si="28"/>
        <v>1.8172927872661598E-2</v>
      </c>
      <c r="S39" s="28">
        <f t="shared" si="29"/>
        <v>0</v>
      </c>
      <c r="T39" s="74">
        <v>524095410.43000001</v>
      </c>
      <c r="U39" s="81">
        <v>100</v>
      </c>
      <c r="V39" s="28">
        <f t="shared" si="30"/>
        <v>-3.0750347932285297E-3</v>
      </c>
      <c r="W39" s="28">
        <f t="shared" si="31"/>
        <v>0</v>
      </c>
      <c r="X39" s="74">
        <v>531806680.13999999</v>
      </c>
      <c r="Y39" s="81">
        <v>100</v>
      </c>
      <c r="Z39" s="28">
        <f t="shared" si="32"/>
        <v>1.4713484523119904E-2</v>
      </c>
      <c r="AA39" s="28">
        <f t="shared" si="33"/>
        <v>0</v>
      </c>
      <c r="AB39" s="74">
        <v>534644025.24000001</v>
      </c>
      <c r="AC39" s="81">
        <v>100</v>
      </c>
      <c r="AD39" s="28">
        <f t="shared" si="34"/>
        <v>5.3352942073858168E-3</v>
      </c>
      <c r="AE39" s="28">
        <f t="shared" si="35"/>
        <v>0</v>
      </c>
      <c r="AF39" s="74">
        <v>541965025.23000002</v>
      </c>
      <c r="AG39" s="81">
        <v>100</v>
      </c>
      <c r="AH39" s="28">
        <f t="shared" si="36"/>
        <v>1.3693223237113023E-2</v>
      </c>
      <c r="AI39" s="28">
        <f t="shared" si="37"/>
        <v>0</v>
      </c>
      <c r="AJ39" s="29">
        <f t="shared" si="16"/>
        <v>6.3759037986519176E-3</v>
      </c>
      <c r="AK39" s="29">
        <f t="shared" si="17"/>
        <v>0</v>
      </c>
      <c r="AL39" s="30">
        <f t="shared" si="18"/>
        <v>4.9650994813894053E-2</v>
      </c>
      <c r="AM39" s="30">
        <f t="shared" si="19"/>
        <v>0</v>
      </c>
      <c r="AN39" s="31">
        <f t="shared" si="20"/>
        <v>8.0962647223721956E-3</v>
      </c>
      <c r="AO39" s="90">
        <f t="shared" si="21"/>
        <v>0</v>
      </c>
      <c r="AP39" s="35"/>
      <c r="AQ39" s="43"/>
      <c r="AR39" s="40"/>
      <c r="AS39" s="34"/>
      <c r="AT39" s="34"/>
    </row>
    <row r="40" spans="1:47" s="104" customFormat="1">
      <c r="A40" s="240" t="s">
        <v>134</v>
      </c>
      <c r="B40" s="74">
        <v>4483748913.0699997</v>
      </c>
      <c r="C40" s="81">
        <v>1</v>
      </c>
      <c r="D40" s="74">
        <v>4561066261.75</v>
      </c>
      <c r="E40" s="81">
        <v>1</v>
      </c>
      <c r="F40" s="28">
        <f t="shared" si="22"/>
        <v>1.7243906868786175E-2</v>
      </c>
      <c r="G40" s="28">
        <f t="shared" si="23"/>
        <v>0</v>
      </c>
      <c r="H40" s="74">
        <v>4544915061.3500004</v>
      </c>
      <c r="I40" s="81">
        <v>1</v>
      </c>
      <c r="J40" s="28">
        <f t="shared" si="24"/>
        <v>-3.5411018987921237E-3</v>
      </c>
      <c r="K40" s="28">
        <f t="shared" si="25"/>
        <v>0</v>
      </c>
      <c r="L40" s="74">
        <v>4460287166.6000004</v>
      </c>
      <c r="M40" s="81">
        <v>1</v>
      </c>
      <c r="N40" s="28">
        <f t="shared" si="26"/>
        <v>-1.8620346828849763E-2</v>
      </c>
      <c r="O40" s="28">
        <f t="shared" si="27"/>
        <v>0</v>
      </c>
      <c r="P40" s="74">
        <v>4407930922.6400003</v>
      </c>
      <c r="Q40" s="81">
        <v>1</v>
      </c>
      <c r="R40" s="28">
        <f t="shared" si="28"/>
        <v>-1.1738312356222188E-2</v>
      </c>
      <c r="S40" s="28">
        <f t="shared" si="29"/>
        <v>0</v>
      </c>
      <c r="T40" s="74">
        <v>4404113693.8400002</v>
      </c>
      <c r="U40" s="81">
        <v>1</v>
      </c>
      <c r="V40" s="28">
        <f t="shared" si="30"/>
        <v>-8.6599106632868331E-4</v>
      </c>
      <c r="W40" s="28">
        <f t="shared" si="31"/>
        <v>0</v>
      </c>
      <c r="X40" s="74">
        <v>4376894649.6800003</v>
      </c>
      <c r="Y40" s="81">
        <v>1</v>
      </c>
      <c r="Z40" s="28">
        <f t="shared" si="32"/>
        <v>-6.180368185787509E-3</v>
      </c>
      <c r="AA40" s="28">
        <f t="shared" si="33"/>
        <v>0</v>
      </c>
      <c r="AB40" s="74">
        <v>4402723953.21</v>
      </c>
      <c r="AC40" s="81">
        <v>1</v>
      </c>
      <c r="AD40" s="28">
        <f t="shared" si="34"/>
        <v>5.9012851798679097E-3</v>
      </c>
      <c r="AE40" s="28">
        <f t="shared" si="35"/>
        <v>0</v>
      </c>
      <c r="AF40" s="74">
        <v>4378501713.0200005</v>
      </c>
      <c r="AG40" s="81">
        <v>1</v>
      </c>
      <c r="AH40" s="28">
        <f t="shared" si="36"/>
        <v>-5.5016486264916264E-3</v>
      </c>
      <c r="AI40" s="28">
        <f t="shared" si="37"/>
        <v>0</v>
      </c>
      <c r="AJ40" s="29">
        <f t="shared" si="16"/>
        <v>-2.9128221142272256E-3</v>
      </c>
      <c r="AK40" s="29">
        <f t="shared" si="17"/>
        <v>0</v>
      </c>
      <c r="AL40" s="30">
        <f t="shared" si="18"/>
        <v>-4.0026725825279455E-2</v>
      </c>
      <c r="AM40" s="30">
        <f t="shared" si="19"/>
        <v>0</v>
      </c>
      <c r="AN40" s="31">
        <f t="shared" si="20"/>
        <v>1.0892729909867184E-2</v>
      </c>
      <c r="AO40" s="90">
        <f t="shared" si="21"/>
        <v>0</v>
      </c>
      <c r="AP40" s="35"/>
      <c r="AQ40" s="43"/>
      <c r="AR40" s="40"/>
      <c r="AS40" s="34"/>
      <c r="AT40" s="34"/>
    </row>
    <row r="41" spans="1:47" s="104" customFormat="1">
      <c r="A41" s="240" t="s">
        <v>135</v>
      </c>
      <c r="B41" s="74">
        <v>854543515.1500001</v>
      </c>
      <c r="C41" s="81">
        <v>10</v>
      </c>
      <c r="D41" s="74">
        <v>820543515.1500001</v>
      </c>
      <c r="E41" s="81">
        <v>10</v>
      </c>
      <c r="F41" s="28">
        <f t="shared" si="22"/>
        <v>-3.9787324340097414E-2</v>
      </c>
      <c r="G41" s="28">
        <f t="shared" si="23"/>
        <v>0</v>
      </c>
      <c r="H41" s="74">
        <v>781977687.14999998</v>
      </c>
      <c r="I41" s="81">
        <v>10</v>
      </c>
      <c r="J41" s="28">
        <f t="shared" si="24"/>
        <v>-4.7000344634921726E-2</v>
      </c>
      <c r="K41" s="28">
        <f t="shared" si="25"/>
        <v>0</v>
      </c>
      <c r="L41" s="74">
        <v>781977687.14999998</v>
      </c>
      <c r="M41" s="81">
        <v>10</v>
      </c>
      <c r="N41" s="28">
        <f t="shared" si="26"/>
        <v>0</v>
      </c>
      <c r="O41" s="28">
        <f t="shared" si="27"/>
        <v>0</v>
      </c>
      <c r="P41" s="74">
        <v>787836232.92999995</v>
      </c>
      <c r="Q41" s="81">
        <v>10</v>
      </c>
      <c r="R41" s="28">
        <f t="shared" si="28"/>
        <v>7.4919602902635985E-3</v>
      </c>
      <c r="S41" s="28">
        <f t="shared" si="29"/>
        <v>0</v>
      </c>
      <c r="T41" s="74">
        <v>688396358.32999992</v>
      </c>
      <c r="U41" s="81">
        <v>10</v>
      </c>
      <c r="V41" s="28">
        <f t="shared" si="30"/>
        <v>-0.12621896587591366</v>
      </c>
      <c r="W41" s="28">
        <f t="shared" si="31"/>
        <v>0</v>
      </c>
      <c r="X41" s="74">
        <v>661847422.71000004</v>
      </c>
      <c r="Y41" s="81">
        <v>10</v>
      </c>
      <c r="Z41" s="28">
        <f t="shared" si="32"/>
        <v>-3.8566351054508327E-2</v>
      </c>
      <c r="AA41" s="28">
        <f t="shared" si="33"/>
        <v>0</v>
      </c>
      <c r="AB41" s="74">
        <v>665566177.20000005</v>
      </c>
      <c r="AC41" s="81">
        <v>10</v>
      </c>
      <c r="AD41" s="28">
        <f t="shared" si="34"/>
        <v>5.6187489176481187E-3</v>
      </c>
      <c r="AE41" s="28">
        <f t="shared" si="35"/>
        <v>0</v>
      </c>
      <c r="AF41" s="74">
        <v>638327291.42999995</v>
      </c>
      <c r="AG41" s="81">
        <v>10</v>
      </c>
      <c r="AH41" s="28">
        <f t="shared" si="36"/>
        <v>-4.0925886415371315E-2</v>
      </c>
      <c r="AI41" s="28">
        <f t="shared" si="37"/>
        <v>0</v>
      </c>
      <c r="AJ41" s="29">
        <f t="shared" si="16"/>
        <v>-3.4923520389112589E-2</v>
      </c>
      <c r="AK41" s="29">
        <f t="shared" si="17"/>
        <v>0</v>
      </c>
      <c r="AL41" s="30">
        <f t="shared" si="18"/>
        <v>-0.2220677153078103</v>
      </c>
      <c r="AM41" s="30">
        <f t="shared" si="19"/>
        <v>0</v>
      </c>
      <c r="AN41" s="31">
        <f t="shared" si="20"/>
        <v>4.3451227388079931E-2</v>
      </c>
      <c r="AO41" s="90">
        <f t="shared" si="21"/>
        <v>0</v>
      </c>
      <c r="AP41" s="35"/>
      <c r="AQ41" s="43"/>
      <c r="AR41" s="40"/>
      <c r="AS41" s="34"/>
      <c r="AT41" s="34"/>
    </row>
    <row r="42" spans="1:47" s="104" customFormat="1">
      <c r="A42" s="240" t="s">
        <v>145</v>
      </c>
      <c r="B42" s="74">
        <v>732133799.94000006</v>
      </c>
      <c r="C42" s="81">
        <v>1</v>
      </c>
      <c r="D42" s="74">
        <v>733071492.46000004</v>
      </c>
      <c r="E42" s="81">
        <v>1</v>
      </c>
      <c r="F42" s="28">
        <f t="shared" si="22"/>
        <v>1.2807666031493517E-3</v>
      </c>
      <c r="G42" s="28">
        <f t="shared" si="23"/>
        <v>0</v>
      </c>
      <c r="H42" s="74">
        <v>733012690.10000002</v>
      </c>
      <c r="I42" s="81">
        <v>1</v>
      </c>
      <c r="J42" s="28">
        <f t="shared" si="24"/>
        <v>-8.021367711720539E-5</v>
      </c>
      <c r="K42" s="28">
        <f t="shared" si="25"/>
        <v>0</v>
      </c>
      <c r="L42" s="74">
        <v>739862176.02999997</v>
      </c>
      <c r="M42" s="81">
        <v>1</v>
      </c>
      <c r="N42" s="28">
        <f t="shared" si="26"/>
        <v>9.3442937926020327E-3</v>
      </c>
      <c r="O42" s="28">
        <f t="shared" si="27"/>
        <v>0</v>
      </c>
      <c r="P42" s="74">
        <v>732650045.26999998</v>
      </c>
      <c r="Q42" s="81">
        <v>1</v>
      </c>
      <c r="R42" s="28">
        <f t="shared" si="28"/>
        <v>-9.7479381885681813E-3</v>
      </c>
      <c r="S42" s="28">
        <f t="shared" si="29"/>
        <v>0</v>
      </c>
      <c r="T42" s="74">
        <v>733645699.29999995</v>
      </c>
      <c r="U42" s="81">
        <v>1</v>
      </c>
      <c r="V42" s="28">
        <f t="shared" si="30"/>
        <v>1.3589762758194437E-3</v>
      </c>
      <c r="W42" s="28">
        <f t="shared" si="31"/>
        <v>0</v>
      </c>
      <c r="X42" s="74">
        <v>734674170.39999998</v>
      </c>
      <c r="Y42" s="81">
        <v>1</v>
      </c>
      <c r="Z42" s="28">
        <f t="shared" si="32"/>
        <v>1.4018634621334636E-3</v>
      </c>
      <c r="AA42" s="28">
        <f t="shared" si="33"/>
        <v>0</v>
      </c>
      <c r="AB42" s="74">
        <v>737134069.89999998</v>
      </c>
      <c r="AC42" s="81">
        <v>1</v>
      </c>
      <c r="AD42" s="28">
        <f t="shared" si="34"/>
        <v>3.3482863548349407E-3</v>
      </c>
      <c r="AE42" s="28">
        <f t="shared" si="35"/>
        <v>0</v>
      </c>
      <c r="AF42" s="74">
        <v>735660038.62</v>
      </c>
      <c r="AG42" s="81">
        <v>1</v>
      </c>
      <c r="AH42" s="28">
        <f t="shared" si="36"/>
        <v>-1.9996786747354376E-3</v>
      </c>
      <c r="AI42" s="28">
        <f t="shared" si="37"/>
        <v>0</v>
      </c>
      <c r="AJ42" s="29">
        <f t="shared" si="16"/>
        <v>6.1329449351480098E-4</v>
      </c>
      <c r="AK42" s="29">
        <f t="shared" si="17"/>
        <v>0</v>
      </c>
      <c r="AL42" s="30">
        <f t="shared" si="18"/>
        <v>3.5310964709778432E-3</v>
      </c>
      <c r="AM42" s="30">
        <f t="shared" si="19"/>
        <v>0</v>
      </c>
      <c r="AN42" s="31">
        <f t="shared" si="20"/>
        <v>5.3451935104755835E-3</v>
      </c>
      <c r="AO42" s="90">
        <f t="shared" si="21"/>
        <v>0</v>
      </c>
      <c r="AP42" s="35"/>
      <c r="AQ42" s="43"/>
      <c r="AR42" s="40"/>
      <c r="AS42" s="34"/>
      <c r="AT42" s="34"/>
    </row>
    <row r="43" spans="1:47" s="104" customFormat="1">
      <c r="A43" s="240" t="s">
        <v>183</v>
      </c>
      <c r="B43" s="74">
        <v>5455600744.04</v>
      </c>
      <c r="C43" s="81">
        <v>100</v>
      </c>
      <c r="D43" s="74">
        <v>5468059245.1599998</v>
      </c>
      <c r="E43" s="81">
        <v>100</v>
      </c>
      <c r="F43" s="28">
        <f t="shared" si="22"/>
        <v>2.283616727930511E-3</v>
      </c>
      <c r="G43" s="28">
        <f t="shared" si="23"/>
        <v>0</v>
      </c>
      <c r="H43" s="74">
        <v>5437290147.9499998</v>
      </c>
      <c r="I43" s="81">
        <v>100</v>
      </c>
      <c r="J43" s="28">
        <f t="shared" si="24"/>
        <v>-5.6270599549986602E-3</v>
      </c>
      <c r="K43" s="28">
        <f t="shared" si="25"/>
        <v>0</v>
      </c>
      <c r="L43" s="74">
        <v>5560650565.9799995</v>
      </c>
      <c r="M43" s="81">
        <v>100</v>
      </c>
      <c r="N43" s="28">
        <f t="shared" si="26"/>
        <v>2.2687849033862912E-2</v>
      </c>
      <c r="O43" s="28">
        <f t="shared" si="27"/>
        <v>0</v>
      </c>
      <c r="P43" s="74">
        <v>5544186655.1099997</v>
      </c>
      <c r="Q43" s="81">
        <v>100</v>
      </c>
      <c r="R43" s="28">
        <f t="shared" si="28"/>
        <v>-2.9607886118084665E-3</v>
      </c>
      <c r="S43" s="28">
        <f t="shared" si="29"/>
        <v>0</v>
      </c>
      <c r="T43" s="74">
        <v>5559918583.3000002</v>
      </c>
      <c r="U43" s="81">
        <v>100</v>
      </c>
      <c r="V43" s="28">
        <f t="shared" si="30"/>
        <v>2.8375538503020341E-3</v>
      </c>
      <c r="W43" s="28">
        <f t="shared" si="31"/>
        <v>0</v>
      </c>
      <c r="X43" s="74">
        <v>5567369562.8999996</v>
      </c>
      <c r="Y43" s="81">
        <v>100</v>
      </c>
      <c r="Z43" s="28">
        <f t="shared" si="32"/>
        <v>1.3401238684284868E-3</v>
      </c>
      <c r="AA43" s="28">
        <f t="shared" si="33"/>
        <v>0</v>
      </c>
      <c r="AB43" s="74">
        <v>5560314532.6000004</v>
      </c>
      <c r="AC43" s="81">
        <v>100</v>
      </c>
      <c r="AD43" s="28">
        <f t="shared" si="34"/>
        <v>-1.2672107034195745E-3</v>
      </c>
      <c r="AE43" s="28">
        <f t="shared" si="35"/>
        <v>0</v>
      </c>
      <c r="AF43" s="74">
        <v>5602919083.1400003</v>
      </c>
      <c r="AG43" s="81">
        <v>100</v>
      </c>
      <c r="AH43" s="28">
        <f t="shared" si="36"/>
        <v>7.662255487564675E-3</v>
      </c>
      <c r="AI43" s="28">
        <f t="shared" si="37"/>
        <v>0</v>
      </c>
      <c r="AJ43" s="29">
        <f t="shared" si="16"/>
        <v>3.3695424622327396E-3</v>
      </c>
      <c r="AK43" s="29">
        <f t="shared" si="17"/>
        <v>0</v>
      </c>
      <c r="AL43" s="30">
        <f t="shared" si="18"/>
        <v>2.4663199854568215E-2</v>
      </c>
      <c r="AM43" s="30">
        <f t="shared" si="19"/>
        <v>0</v>
      </c>
      <c r="AN43" s="31">
        <f t="shared" si="20"/>
        <v>8.7807953333702594E-3</v>
      </c>
      <c r="AO43" s="90">
        <f t="shared" si="21"/>
        <v>0</v>
      </c>
      <c r="AP43" s="35"/>
      <c r="AQ43" s="43"/>
      <c r="AR43" s="40"/>
      <c r="AS43" s="34"/>
      <c r="AT43" s="34"/>
    </row>
    <row r="44" spans="1:47" s="104" customFormat="1">
      <c r="A44" s="240" t="s">
        <v>148</v>
      </c>
      <c r="B44" s="74">
        <v>387383228.97000003</v>
      </c>
      <c r="C44" s="81">
        <v>1</v>
      </c>
      <c r="D44" s="74">
        <v>387383228.97000003</v>
      </c>
      <c r="E44" s="81">
        <v>1</v>
      </c>
      <c r="F44" s="28">
        <f t="shared" si="22"/>
        <v>0</v>
      </c>
      <c r="G44" s="28">
        <f t="shared" si="23"/>
        <v>0</v>
      </c>
      <c r="H44" s="74">
        <v>389912356.27999997</v>
      </c>
      <c r="I44" s="81">
        <v>1</v>
      </c>
      <c r="J44" s="28">
        <f t="shared" si="24"/>
        <v>6.5287475576176921E-3</v>
      </c>
      <c r="K44" s="28">
        <f t="shared" si="25"/>
        <v>0</v>
      </c>
      <c r="L44" s="74">
        <v>391297814.06</v>
      </c>
      <c r="M44" s="81">
        <v>1</v>
      </c>
      <c r="N44" s="28">
        <f t="shared" si="26"/>
        <v>3.5532543600775759E-3</v>
      </c>
      <c r="O44" s="28">
        <f t="shared" si="27"/>
        <v>0</v>
      </c>
      <c r="P44" s="74">
        <v>381234439.95999998</v>
      </c>
      <c r="Q44" s="81">
        <v>1</v>
      </c>
      <c r="R44" s="28">
        <f t="shared" si="28"/>
        <v>-2.5717941011694348E-2</v>
      </c>
      <c r="S44" s="28">
        <f t="shared" si="29"/>
        <v>0</v>
      </c>
      <c r="T44" s="74">
        <v>382087202.81999999</v>
      </c>
      <c r="U44" s="81">
        <v>1</v>
      </c>
      <c r="V44" s="28">
        <f t="shared" si="30"/>
        <v>2.2368463355238529E-3</v>
      </c>
      <c r="W44" s="28">
        <f t="shared" si="31"/>
        <v>0</v>
      </c>
      <c r="X44" s="74">
        <v>371944948.58999997</v>
      </c>
      <c r="Y44" s="81">
        <v>1</v>
      </c>
      <c r="Z44" s="28">
        <f t="shared" si="32"/>
        <v>-2.6544344210287518E-2</v>
      </c>
      <c r="AA44" s="28">
        <f t="shared" si="33"/>
        <v>0</v>
      </c>
      <c r="AB44" s="74">
        <v>371035225.81</v>
      </c>
      <c r="AC44" s="81">
        <v>1</v>
      </c>
      <c r="AD44" s="28">
        <f t="shared" si="34"/>
        <v>-2.4458533001956999E-3</v>
      </c>
      <c r="AE44" s="28">
        <f t="shared" si="35"/>
        <v>0</v>
      </c>
      <c r="AF44" s="74">
        <v>341836947.00999999</v>
      </c>
      <c r="AG44" s="81">
        <v>1</v>
      </c>
      <c r="AH44" s="28">
        <f t="shared" si="36"/>
        <v>-7.8694088239890977E-2</v>
      </c>
      <c r="AI44" s="28">
        <f t="shared" si="37"/>
        <v>0</v>
      </c>
      <c r="AJ44" s="29">
        <f t="shared" si="16"/>
        <v>-1.5135422313606178E-2</v>
      </c>
      <c r="AK44" s="29">
        <f t="shared" si="17"/>
        <v>0</v>
      </c>
      <c r="AL44" s="30">
        <f t="shared" si="18"/>
        <v>-0.11757422251113318</v>
      </c>
      <c r="AM44" s="30">
        <f t="shared" si="19"/>
        <v>0</v>
      </c>
      <c r="AN44" s="31">
        <f t="shared" si="20"/>
        <v>2.8765957051364512E-2</v>
      </c>
      <c r="AO44" s="90">
        <f t="shared" si="21"/>
        <v>0</v>
      </c>
      <c r="AP44" s="35"/>
      <c r="AQ44" s="43"/>
      <c r="AR44" s="40"/>
      <c r="AS44" s="34"/>
      <c r="AT44" s="34"/>
    </row>
    <row r="45" spans="1:47" s="104" customFormat="1">
      <c r="A45" s="240" t="s">
        <v>153</v>
      </c>
      <c r="B45" s="74">
        <v>266519636.52000001</v>
      </c>
      <c r="C45" s="81">
        <v>100</v>
      </c>
      <c r="D45" s="74">
        <v>266134748.15000001</v>
      </c>
      <c r="E45" s="81">
        <v>100</v>
      </c>
      <c r="F45" s="28">
        <f t="shared" si="22"/>
        <v>-1.4441276261125404E-3</v>
      </c>
      <c r="G45" s="28">
        <f t="shared" si="23"/>
        <v>0</v>
      </c>
      <c r="H45" s="74">
        <v>266620314.33000001</v>
      </c>
      <c r="I45" s="81">
        <v>100</v>
      </c>
      <c r="J45" s="28">
        <f t="shared" si="24"/>
        <v>1.8245125199747695E-3</v>
      </c>
      <c r="K45" s="28">
        <f t="shared" si="25"/>
        <v>0</v>
      </c>
      <c r="L45" s="74">
        <v>267406539.80000001</v>
      </c>
      <c r="M45" s="81">
        <v>100</v>
      </c>
      <c r="N45" s="28">
        <f t="shared" si="26"/>
        <v>2.9488580867355653E-3</v>
      </c>
      <c r="O45" s="28">
        <f t="shared" si="27"/>
        <v>0</v>
      </c>
      <c r="P45" s="74">
        <v>266523277.15000001</v>
      </c>
      <c r="Q45" s="81">
        <v>100</v>
      </c>
      <c r="R45" s="28">
        <f t="shared" si="28"/>
        <v>-3.3030704883306892E-3</v>
      </c>
      <c r="S45" s="28">
        <f t="shared" si="29"/>
        <v>0</v>
      </c>
      <c r="T45" s="74">
        <v>265759320.47</v>
      </c>
      <c r="U45" s="81">
        <v>100</v>
      </c>
      <c r="V45" s="28">
        <f t="shared" si="30"/>
        <v>-2.8663788325327035E-3</v>
      </c>
      <c r="W45" s="28">
        <f t="shared" si="31"/>
        <v>0</v>
      </c>
      <c r="X45" s="74">
        <v>261514980.13999999</v>
      </c>
      <c r="Y45" s="81">
        <v>100</v>
      </c>
      <c r="Z45" s="28">
        <f t="shared" si="32"/>
        <v>-1.597061703233521E-2</v>
      </c>
      <c r="AA45" s="28">
        <f t="shared" si="33"/>
        <v>0</v>
      </c>
      <c r="AB45" s="74">
        <v>266817713.38</v>
      </c>
      <c r="AC45" s="81">
        <v>100</v>
      </c>
      <c r="AD45" s="28">
        <f t="shared" si="34"/>
        <v>2.0276977009734711E-2</v>
      </c>
      <c r="AE45" s="28">
        <f t="shared" si="35"/>
        <v>0</v>
      </c>
      <c r="AF45" s="74">
        <v>265559995.75</v>
      </c>
      <c r="AG45" s="81">
        <v>100</v>
      </c>
      <c r="AH45" s="28">
        <f t="shared" si="36"/>
        <v>-4.7137711138718974E-3</v>
      </c>
      <c r="AI45" s="28">
        <f t="shared" si="37"/>
        <v>0</v>
      </c>
      <c r="AJ45" s="29">
        <f t="shared" si="16"/>
        <v>-4.0595218459224937E-4</v>
      </c>
      <c r="AK45" s="29">
        <f t="shared" si="17"/>
        <v>0</v>
      </c>
      <c r="AL45" s="30">
        <f t="shared" si="18"/>
        <v>-2.1596293005528974E-3</v>
      </c>
      <c r="AM45" s="30">
        <f t="shared" si="19"/>
        <v>0</v>
      </c>
      <c r="AN45" s="31">
        <f t="shared" si="20"/>
        <v>1.0144345240897381E-2</v>
      </c>
      <c r="AO45" s="90">
        <f t="shared" si="21"/>
        <v>0</v>
      </c>
      <c r="AP45" s="35"/>
      <c r="AQ45" s="43"/>
      <c r="AR45" s="40"/>
      <c r="AS45" s="34"/>
      <c r="AT45" s="34"/>
    </row>
    <row r="46" spans="1:47" s="120" customFormat="1">
      <c r="A46" s="240" t="s">
        <v>165</v>
      </c>
      <c r="B46" s="74">
        <v>110276186.81999999</v>
      </c>
      <c r="C46" s="81">
        <v>1</v>
      </c>
      <c r="D46" s="74">
        <v>110363004.35739727</v>
      </c>
      <c r="E46" s="81">
        <v>1</v>
      </c>
      <c r="F46" s="28">
        <f t="shared" si="22"/>
        <v>7.8727366171075174E-4</v>
      </c>
      <c r="G46" s="28">
        <f t="shared" si="23"/>
        <v>0</v>
      </c>
      <c r="H46" s="74">
        <v>110629501.63232876</v>
      </c>
      <c r="I46" s="81">
        <v>1</v>
      </c>
      <c r="J46" s="28">
        <f t="shared" si="24"/>
        <v>2.4147337822416574E-3</v>
      </c>
      <c r="K46" s="28">
        <f t="shared" si="25"/>
        <v>0</v>
      </c>
      <c r="L46" s="74">
        <v>109373246.55</v>
      </c>
      <c r="M46" s="81">
        <v>1</v>
      </c>
      <c r="N46" s="28">
        <f t="shared" si="26"/>
        <v>-1.1355516058491008E-2</v>
      </c>
      <c r="O46" s="28">
        <f t="shared" si="27"/>
        <v>0</v>
      </c>
      <c r="P46" s="74">
        <v>109494263.92</v>
      </c>
      <c r="Q46" s="81">
        <v>1</v>
      </c>
      <c r="R46" s="28">
        <f t="shared" si="28"/>
        <v>1.1064622640115348E-3</v>
      </c>
      <c r="S46" s="28">
        <f t="shared" si="29"/>
        <v>0</v>
      </c>
      <c r="T46" s="74">
        <v>109615236.43000001</v>
      </c>
      <c r="U46" s="81">
        <v>1</v>
      </c>
      <c r="V46" s="28">
        <f t="shared" si="30"/>
        <v>1.1048296565415677E-3</v>
      </c>
      <c r="W46" s="28">
        <f t="shared" si="31"/>
        <v>0</v>
      </c>
      <c r="X46" s="74">
        <v>109149731.12</v>
      </c>
      <c r="Y46" s="81">
        <v>1</v>
      </c>
      <c r="Z46" s="28">
        <f t="shared" si="32"/>
        <v>-4.2467208497723105E-3</v>
      </c>
      <c r="AA46" s="28">
        <f t="shared" si="33"/>
        <v>0</v>
      </c>
      <c r="AB46" s="74">
        <v>111176809.52054796</v>
      </c>
      <c r="AC46" s="81">
        <v>1</v>
      </c>
      <c r="AD46" s="28">
        <f t="shared" si="34"/>
        <v>1.857153819572278E-2</v>
      </c>
      <c r="AE46" s="28">
        <f t="shared" si="35"/>
        <v>0</v>
      </c>
      <c r="AF46" s="74">
        <v>109392234.67</v>
      </c>
      <c r="AG46" s="81">
        <v>1</v>
      </c>
      <c r="AH46" s="28">
        <f t="shared" si="36"/>
        <v>-1.6051682524835589E-2</v>
      </c>
      <c r="AI46" s="28">
        <f t="shared" si="37"/>
        <v>0</v>
      </c>
      <c r="AJ46" s="29">
        <f t="shared" si="16"/>
        <v>-9.5863523410882716E-4</v>
      </c>
      <c r="AK46" s="29">
        <f t="shared" si="17"/>
        <v>0</v>
      </c>
      <c r="AL46" s="30">
        <f t="shared" si="18"/>
        <v>-8.7961513285154044E-3</v>
      </c>
      <c r="AM46" s="30">
        <f t="shared" si="19"/>
        <v>0</v>
      </c>
      <c r="AN46" s="31">
        <f t="shared" si="20"/>
        <v>1.0358465964999831E-2</v>
      </c>
      <c r="AO46" s="90">
        <f t="shared" si="21"/>
        <v>0</v>
      </c>
      <c r="AP46" s="35"/>
      <c r="AQ46" s="43"/>
      <c r="AR46" s="40"/>
      <c r="AS46" s="34"/>
      <c r="AT46" s="34"/>
    </row>
    <row r="47" spans="1:47" s="120" customFormat="1">
      <c r="A47" s="240" t="s">
        <v>173</v>
      </c>
      <c r="B47" s="74">
        <v>1254789118.8800001</v>
      </c>
      <c r="C47" s="81">
        <v>1</v>
      </c>
      <c r="D47" s="74">
        <v>1256352859.1800001</v>
      </c>
      <c r="E47" s="81">
        <v>1</v>
      </c>
      <c r="F47" s="28">
        <f t="shared" si="22"/>
        <v>1.2462176125624326E-3</v>
      </c>
      <c r="G47" s="28">
        <f t="shared" si="23"/>
        <v>0</v>
      </c>
      <c r="H47" s="74">
        <v>1258086375.9100001</v>
      </c>
      <c r="I47" s="81">
        <v>1</v>
      </c>
      <c r="J47" s="28">
        <f t="shared" si="24"/>
        <v>1.3798008396553941E-3</v>
      </c>
      <c r="K47" s="28">
        <f t="shared" si="25"/>
        <v>0</v>
      </c>
      <c r="L47" s="74">
        <v>1257005354.3199999</v>
      </c>
      <c r="M47" s="81">
        <v>1</v>
      </c>
      <c r="N47" s="28">
        <f t="shared" si="26"/>
        <v>-8.5925864129815976E-4</v>
      </c>
      <c r="O47" s="28">
        <f t="shared" si="27"/>
        <v>0</v>
      </c>
      <c r="P47" s="74">
        <v>1267540195.8399999</v>
      </c>
      <c r="Q47" s="81">
        <v>1</v>
      </c>
      <c r="R47" s="28">
        <f t="shared" si="28"/>
        <v>8.380904252948863E-3</v>
      </c>
      <c r="S47" s="28">
        <f t="shared" si="29"/>
        <v>0</v>
      </c>
      <c r="T47" s="74">
        <v>1269141829.8099999</v>
      </c>
      <c r="U47" s="81">
        <v>1</v>
      </c>
      <c r="V47" s="28">
        <f t="shared" si="30"/>
        <v>1.2635764729643343E-3</v>
      </c>
      <c r="W47" s="28">
        <f t="shared" si="31"/>
        <v>0</v>
      </c>
      <c r="X47" s="74">
        <v>1291548834.98</v>
      </c>
      <c r="Y47" s="81">
        <v>1</v>
      </c>
      <c r="Z47" s="28">
        <f t="shared" si="32"/>
        <v>1.7655241237580652E-2</v>
      </c>
      <c r="AA47" s="28">
        <f t="shared" si="33"/>
        <v>0</v>
      </c>
      <c r="AB47" s="74">
        <v>1328021727.0599999</v>
      </c>
      <c r="AC47" s="81">
        <v>1</v>
      </c>
      <c r="AD47" s="28">
        <f t="shared" si="34"/>
        <v>2.8239653888553672E-2</v>
      </c>
      <c r="AE47" s="28">
        <f t="shared" si="35"/>
        <v>0</v>
      </c>
      <c r="AF47" s="74">
        <v>1329880035.71</v>
      </c>
      <c r="AG47" s="81">
        <v>1</v>
      </c>
      <c r="AH47" s="28">
        <f t="shared" si="36"/>
        <v>1.3993059090336231E-3</v>
      </c>
      <c r="AI47" s="28">
        <f t="shared" si="37"/>
        <v>0</v>
      </c>
      <c r="AJ47" s="29">
        <f t="shared" si="16"/>
        <v>7.3381801965001015E-3</v>
      </c>
      <c r="AK47" s="29">
        <f t="shared" si="17"/>
        <v>0</v>
      </c>
      <c r="AL47" s="30">
        <f t="shared" si="18"/>
        <v>5.8524303894998013E-2</v>
      </c>
      <c r="AM47" s="30">
        <f t="shared" si="19"/>
        <v>0</v>
      </c>
      <c r="AN47" s="31">
        <f t="shared" si="20"/>
        <v>1.0394943543217983E-2</v>
      </c>
      <c r="AO47" s="90">
        <f t="shared" si="21"/>
        <v>0</v>
      </c>
      <c r="AP47" s="35"/>
      <c r="AQ47" s="43"/>
      <c r="AR47" s="40"/>
      <c r="AS47" s="34"/>
      <c r="AT47" s="34"/>
    </row>
    <row r="48" spans="1:47" s="131" customFormat="1">
      <c r="A48" s="240" t="s">
        <v>178</v>
      </c>
      <c r="B48" s="74">
        <v>160816380.97</v>
      </c>
      <c r="C48" s="81">
        <v>1</v>
      </c>
      <c r="D48" s="74">
        <v>160916380.19</v>
      </c>
      <c r="E48" s="81">
        <v>1</v>
      </c>
      <c r="F48" s="28">
        <f t="shared" si="22"/>
        <v>6.218223504149958E-4</v>
      </c>
      <c r="G48" s="28">
        <f t="shared" si="23"/>
        <v>0</v>
      </c>
      <c r="H48" s="74">
        <v>160966379.81999999</v>
      </c>
      <c r="I48" s="81">
        <v>1</v>
      </c>
      <c r="J48" s="28">
        <f t="shared" si="24"/>
        <v>3.1071808812104023E-4</v>
      </c>
      <c r="K48" s="28">
        <f t="shared" si="25"/>
        <v>0</v>
      </c>
      <c r="L48" s="74">
        <v>157766404.02000001</v>
      </c>
      <c r="M48" s="81">
        <v>1</v>
      </c>
      <c r="N48" s="28">
        <f t="shared" si="26"/>
        <v>-1.9879777401829762E-2</v>
      </c>
      <c r="O48" s="28">
        <f t="shared" si="27"/>
        <v>0</v>
      </c>
      <c r="P48" s="74">
        <v>157971218</v>
      </c>
      <c r="Q48" s="81">
        <v>1</v>
      </c>
      <c r="R48" s="28">
        <f t="shared" si="28"/>
        <v>1.2982103589939532E-3</v>
      </c>
      <c r="S48" s="28">
        <f t="shared" si="29"/>
        <v>0</v>
      </c>
      <c r="T48" s="74">
        <v>157686800.63</v>
      </c>
      <c r="U48" s="81">
        <v>1</v>
      </c>
      <c r="V48" s="28">
        <f t="shared" si="30"/>
        <v>-1.8004379126835925E-3</v>
      </c>
      <c r="W48" s="28">
        <f t="shared" si="31"/>
        <v>0</v>
      </c>
      <c r="X48" s="74">
        <v>157586097.36000001</v>
      </c>
      <c r="Y48" s="81">
        <v>1</v>
      </c>
      <c r="Z48" s="28">
        <f t="shared" si="32"/>
        <v>-6.3862840515277778E-4</v>
      </c>
      <c r="AA48" s="28">
        <f t="shared" si="33"/>
        <v>0</v>
      </c>
      <c r="AB48" s="74">
        <v>157510148.28999999</v>
      </c>
      <c r="AC48" s="81">
        <v>1</v>
      </c>
      <c r="AD48" s="28">
        <f t="shared" si="34"/>
        <v>-4.819528579765486E-4</v>
      </c>
      <c r="AE48" s="28">
        <f t="shared" si="35"/>
        <v>0</v>
      </c>
      <c r="AF48" s="74">
        <v>157510148.28</v>
      </c>
      <c r="AG48" s="81">
        <v>1</v>
      </c>
      <c r="AH48" s="28">
        <f t="shared" si="36"/>
        <v>-6.3487912187380722E-11</v>
      </c>
      <c r="AI48" s="28">
        <f t="shared" si="37"/>
        <v>0</v>
      </c>
      <c r="AJ48" s="29">
        <f t="shared" si="16"/>
        <v>-2.5712557304500756E-3</v>
      </c>
      <c r="AK48" s="29">
        <f t="shared" si="17"/>
        <v>0</v>
      </c>
      <c r="AL48" s="30">
        <f t="shared" si="18"/>
        <v>-2.1167713976527006E-2</v>
      </c>
      <c r="AM48" s="30">
        <f t="shared" si="19"/>
        <v>0</v>
      </c>
      <c r="AN48" s="31">
        <f t="shared" si="20"/>
        <v>7.0545320961765022E-3</v>
      </c>
      <c r="AO48" s="90">
        <f t="shared" si="21"/>
        <v>0</v>
      </c>
      <c r="AP48" s="35"/>
      <c r="AQ48" s="43"/>
      <c r="AR48" s="40"/>
      <c r="AS48" s="34"/>
      <c r="AT48" s="34"/>
    </row>
    <row r="49" spans="1:48" s="131" customFormat="1">
      <c r="A49" s="240" t="s">
        <v>189</v>
      </c>
      <c r="B49" s="74">
        <v>712019575.25999999</v>
      </c>
      <c r="C49" s="81">
        <v>1</v>
      </c>
      <c r="D49" s="74">
        <v>712676839.65999997</v>
      </c>
      <c r="E49" s="81">
        <v>1</v>
      </c>
      <c r="F49" s="28">
        <f t="shared" si="22"/>
        <v>9.2309877823228451E-4</v>
      </c>
      <c r="G49" s="28">
        <f t="shared" si="23"/>
        <v>0</v>
      </c>
      <c r="H49" s="74">
        <v>713717690.38</v>
      </c>
      <c r="I49" s="81">
        <v>1</v>
      </c>
      <c r="J49" s="28">
        <f t="shared" si="24"/>
        <v>1.4604806303184935E-3</v>
      </c>
      <c r="K49" s="28">
        <f t="shared" si="25"/>
        <v>0</v>
      </c>
      <c r="L49" s="74">
        <v>720947420.07000005</v>
      </c>
      <c r="M49" s="81">
        <v>1</v>
      </c>
      <c r="N49" s="28">
        <f t="shared" si="26"/>
        <v>1.0129677024189746E-2</v>
      </c>
      <c r="O49" s="28">
        <f t="shared" si="27"/>
        <v>0</v>
      </c>
      <c r="P49" s="74">
        <v>720931927.89999998</v>
      </c>
      <c r="Q49" s="81">
        <v>1</v>
      </c>
      <c r="R49" s="28">
        <f t="shared" si="28"/>
        <v>-2.1488626727552598E-5</v>
      </c>
      <c r="S49" s="28">
        <f t="shared" si="29"/>
        <v>0</v>
      </c>
      <c r="T49" s="74">
        <v>722992815.03999996</v>
      </c>
      <c r="U49" s="81">
        <v>1</v>
      </c>
      <c r="V49" s="28">
        <f t="shared" si="30"/>
        <v>2.8586431814764208E-3</v>
      </c>
      <c r="W49" s="28">
        <f t="shared" si="31"/>
        <v>0</v>
      </c>
      <c r="X49" s="74">
        <v>740128023.5</v>
      </c>
      <c r="Y49" s="81">
        <v>1</v>
      </c>
      <c r="Z49" s="28">
        <f t="shared" si="32"/>
        <v>2.370038554124777E-2</v>
      </c>
      <c r="AA49" s="28">
        <f t="shared" si="33"/>
        <v>0</v>
      </c>
      <c r="AB49" s="74">
        <v>744407790.34000003</v>
      </c>
      <c r="AC49" s="81">
        <v>1</v>
      </c>
      <c r="AD49" s="28">
        <f t="shared" si="34"/>
        <v>5.7824683083358931E-3</v>
      </c>
      <c r="AE49" s="28">
        <f t="shared" si="35"/>
        <v>0</v>
      </c>
      <c r="AF49" s="74">
        <v>758756011.92999995</v>
      </c>
      <c r="AG49" s="81">
        <v>1</v>
      </c>
      <c r="AH49" s="28">
        <f t="shared" si="36"/>
        <v>1.9274679518663448E-2</v>
      </c>
      <c r="AI49" s="28">
        <f t="shared" si="37"/>
        <v>0</v>
      </c>
      <c r="AJ49" s="29">
        <f t="shared" si="16"/>
        <v>8.013493044467062E-3</v>
      </c>
      <c r="AK49" s="29">
        <f t="shared" si="17"/>
        <v>0</v>
      </c>
      <c r="AL49" s="30">
        <f t="shared" si="18"/>
        <v>6.465647500483275E-2</v>
      </c>
      <c r="AM49" s="30">
        <f t="shared" si="19"/>
        <v>0</v>
      </c>
      <c r="AN49" s="31">
        <f t="shared" si="20"/>
        <v>8.997600419306178E-3</v>
      </c>
      <c r="AO49" s="90">
        <f t="shared" si="21"/>
        <v>0</v>
      </c>
      <c r="AP49" s="35"/>
      <c r="AQ49" s="43"/>
      <c r="AR49" s="40"/>
      <c r="AS49" s="34"/>
      <c r="AT49" s="34"/>
    </row>
    <row r="50" spans="1:48" s="138" customFormat="1">
      <c r="A50" s="240" t="s">
        <v>199</v>
      </c>
      <c r="B50" s="74">
        <v>7047804.5700000003</v>
      </c>
      <c r="C50" s="81">
        <v>100</v>
      </c>
      <c r="D50" s="74">
        <v>7049054.46</v>
      </c>
      <c r="E50" s="81">
        <v>100</v>
      </c>
      <c r="F50" s="28">
        <f t="shared" si="22"/>
        <v>1.773445883161974E-4</v>
      </c>
      <c r="G50" s="28">
        <f t="shared" si="23"/>
        <v>0</v>
      </c>
      <c r="H50" s="74">
        <v>7055307.6799999997</v>
      </c>
      <c r="I50" s="81">
        <v>100</v>
      </c>
      <c r="J50" s="28">
        <f t="shared" si="24"/>
        <v>8.8710053745275498E-4</v>
      </c>
      <c r="K50" s="28">
        <f t="shared" si="25"/>
        <v>0</v>
      </c>
      <c r="L50" s="74">
        <v>7056552.2199999997</v>
      </c>
      <c r="M50" s="81">
        <v>100</v>
      </c>
      <c r="N50" s="28">
        <f t="shared" si="26"/>
        <v>1.7639769326120122E-4</v>
      </c>
      <c r="O50" s="28">
        <f t="shared" si="27"/>
        <v>0</v>
      </c>
      <c r="P50" s="74">
        <v>7056552.2199999997</v>
      </c>
      <c r="Q50" s="81">
        <v>100</v>
      </c>
      <c r="R50" s="28">
        <f t="shared" si="28"/>
        <v>0</v>
      </c>
      <c r="S50" s="28">
        <f t="shared" si="29"/>
        <v>0</v>
      </c>
      <c r="T50" s="74">
        <v>7078925.8899999997</v>
      </c>
      <c r="U50" s="81">
        <v>100</v>
      </c>
      <c r="V50" s="28">
        <f t="shared" si="30"/>
        <v>3.1706234578109489E-3</v>
      </c>
      <c r="W50" s="28">
        <f t="shared" si="31"/>
        <v>0</v>
      </c>
      <c r="X50" s="74">
        <v>7030158.3799999999</v>
      </c>
      <c r="Y50" s="81">
        <v>100</v>
      </c>
      <c r="Z50" s="28">
        <f t="shared" si="32"/>
        <v>-6.889111534405367E-3</v>
      </c>
      <c r="AA50" s="28">
        <f t="shared" si="33"/>
        <v>0</v>
      </c>
      <c r="AB50" s="74">
        <v>7032366.04</v>
      </c>
      <c r="AC50" s="81">
        <v>100</v>
      </c>
      <c r="AD50" s="28">
        <f t="shared" si="34"/>
        <v>3.1402706463636585E-4</v>
      </c>
      <c r="AE50" s="28">
        <f t="shared" si="35"/>
        <v>0</v>
      </c>
      <c r="AF50" s="74">
        <v>6893155.6399999997</v>
      </c>
      <c r="AG50" s="81">
        <v>100</v>
      </c>
      <c r="AH50" s="28">
        <f t="shared" si="36"/>
        <v>-1.9795670363029108E-2</v>
      </c>
      <c r="AI50" s="28">
        <f t="shared" si="37"/>
        <v>0</v>
      </c>
      <c r="AJ50" s="29">
        <f t="shared" si="16"/>
        <v>-2.7449110694946258E-3</v>
      </c>
      <c r="AK50" s="29">
        <f t="shared" si="17"/>
        <v>0</v>
      </c>
      <c r="AL50" s="30">
        <f t="shared" si="18"/>
        <v>-2.2116274017267318E-2</v>
      </c>
      <c r="AM50" s="30">
        <f t="shared" si="19"/>
        <v>0</v>
      </c>
      <c r="AN50" s="31">
        <f t="shared" si="20"/>
        <v>7.4647084847969791E-3</v>
      </c>
      <c r="AO50" s="90">
        <f t="shared" si="21"/>
        <v>0</v>
      </c>
      <c r="AP50" s="35"/>
      <c r="AQ50" s="43"/>
      <c r="AR50" s="40"/>
      <c r="AS50" s="34"/>
      <c r="AT50" s="34"/>
    </row>
    <row r="51" spans="1:48">
      <c r="A51" s="240" t="s">
        <v>208</v>
      </c>
      <c r="B51" s="74">
        <v>621943329.74795389</v>
      </c>
      <c r="C51" s="81">
        <v>100</v>
      </c>
      <c r="D51" s="74">
        <v>685977163.12729371</v>
      </c>
      <c r="E51" s="81">
        <v>100</v>
      </c>
      <c r="F51" s="28">
        <f t="shared" si="22"/>
        <v>0.10295766562090133</v>
      </c>
      <c r="G51" s="28">
        <f t="shared" si="23"/>
        <v>0</v>
      </c>
      <c r="H51" s="74">
        <v>696084195.99626911</v>
      </c>
      <c r="I51" s="81">
        <v>100</v>
      </c>
      <c r="J51" s="28">
        <f t="shared" si="24"/>
        <v>1.4733774551471306E-2</v>
      </c>
      <c r="K51" s="28">
        <f t="shared" si="25"/>
        <v>0</v>
      </c>
      <c r="L51" s="74">
        <v>696084195.99626911</v>
      </c>
      <c r="M51" s="81">
        <v>100</v>
      </c>
      <c r="N51" s="28">
        <f t="shared" si="26"/>
        <v>0</v>
      </c>
      <c r="O51" s="28">
        <f t="shared" si="27"/>
        <v>0</v>
      </c>
      <c r="P51" s="74">
        <v>696084195.99626911</v>
      </c>
      <c r="Q51" s="81">
        <v>100</v>
      </c>
      <c r="R51" s="28">
        <f t="shared" si="28"/>
        <v>0</v>
      </c>
      <c r="S51" s="28">
        <f t="shared" si="29"/>
        <v>0</v>
      </c>
      <c r="T51" s="74">
        <v>785996321.49000001</v>
      </c>
      <c r="U51" s="81">
        <v>100</v>
      </c>
      <c r="V51" s="28">
        <f t="shared" si="30"/>
        <v>0.12916846268150703</v>
      </c>
      <c r="W51" s="28">
        <f t="shared" si="31"/>
        <v>0</v>
      </c>
      <c r="X51" s="74">
        <v>786632370.11886919</v>
      </c>
      <c r="Y51" s="81">
        <v>100</v>
      </c>
      <c r="Z51" s="28">
        <f t="shared" si="32"/>
        <v>8.0922596134219715E-4</v>
      </c>
      <c r="AA51" s="28">
        <f t="shared" si="33"/>
        <v>0</v>
      </c>
      <c r="AB51" s="74">
        <v>829010496.73193228</v>
      </c>
      <c r="AC51" s="81">
        <v>100</v>
      </c>
      <c r="AD51" s="28">
        <f t="shared" si="34"/>
        <v>5.3872848642955384E-2</v>
      </c>
      <c r="AE51" s="28">
        <f t="shared" si="35"/>
        <v>0</v>
      </c>
      <c r="AF51" s="74">
        <v>819768669.38999999</v>
      </c>
      <c r="AG51" s="81">
        <v>100</v>
      </c>
      <c r="AH51" s="28">
        <f t="shared" si="36"/>
        <v>-1.1148022103899514E-2</v>
      </c>
      <c r="AI51" s="28">
        <f t="shared" si="37"/>
        <v>0</v>
      </c>
      <c r="AJ51" s="29">
        <f t="shared" si="16"/>
        <v>3.6299244419284712E-2</v>
      </c>
      <c r="AK51" s="29">
        <f t="shared" si="17"/>
        <v>0</v>
      </c>
      <c r="AL51" s="30">
        <f t="shared" si="18"/>
        <v>0.19503784302784316</v>
      </c>
      <c r="AM51" s="30">
        <f t="shared" si="19"/>
        <v>0</v>
      </c>
      <c r="AN51" s="31">
        <f t="shared" si="20"/>
        <v>5.3436200510845952E-2</v>
      </c>
      <c r="AO51" s="90">
        <f t="shared" si="21"/>
        <v>0</v>
      </c>
      <c r="AP51" s="35"/>
      <c r="AQ51" s="44">
        <v>2266908745.4000001</v>
      </c>
      <c r="AR51" s="40">
        <v>1</v>
      </c>
      <c r="AS51" s="34" t="e">
        <f>(#REF!/AQ51)-1</f>
        <v>#REF!</v>
      </c>
      <c r="AT51" s="34" t="e">
        <f>(#REF!/AR51)-1</f>
        <v>#REF!</v>
      </c>
    </row>
    <row r="52" spans="1:48">
      <c r="A52" s="242" t="s">
        <v>47</v>
      </c>
      <c r="B52" s="87">
        <f>SUM(B23:B51)</f>
        <v>546435351786.04675</v>
      </c>
      <c r="C52" s="103"/>
      <c r="D52" s="87">
        <f>SUM(D23:D51)</f>
        <v>548428396659.73608</v>
      </c>
      <c r="E52" s="103"/>
      <c r="F52" s="28">
        <f>((D52-B52)/B52)</f>
        <v>3.6473571250011201E-3</v>
      </c>
      <c r="G52" s="28"/>
      <c r="H52" s="87">
        <f>SUM(H23:H51)</f>
        <v>547906811125.90155</v>
      </c>
      <c r="I52" s="103"/>
      <c r="J52" s="28">
        <f>((H52-D52)/D52)</f>
        <v>-9.5105493627118537E-4</v>
      </c>
      <c r="K52" s="28"/>
      <c r="L52" s="87">
        <f>SUM(L23:L51)</f>
        <v>555211389214.74097</v>
      </c>
      <c r="M52" s="103"/>
      <c r="N52" s="28">
        <f>((L52-H52)/H52)</f>
        <v>1.33317891665357E-2</v>
      </c>
      <c r="O52" s="28"/>
      <c r="P52" s="87">
        <f>SUM(P23:P51)</f>
        <v>555843226647.5686</v>
      </c>
      <c r="Q52" s="103"/>
      <c r="R52" s="28">
        <f>((P52-L52)/L52)</f>
        <v>1.1380123770898707E-3</v>
      </c>
      <c r="S52" s="28"/>
      <c r="T52" s="87">
        <f>SUM(T23:T51)</f>
        <v>558909333031.11304</v>
      </c>
      <c r="U52" s="103"/>
      <c r="V52" s="28">
        <f>((T52-P52)/P52)</f>
        <v>5.5161351916382939E-3</v>
      </c>
      <c r="W52" s="28"/>
      <c r="X52" s="87">
        <f>SUM(X23:X51)</f>
        <v>569550571667.3938</v>
      </c>
      <c r="Y52" s="103"/>
      <c r="Z52" s="28">
        <f>((X52-T52)/T52)</f>
        <v>1.903929315077011E-2</v>
      </c>
      <c r="AA52" s="28"/>
      <c r="AB52" s="87">
        <f>SUM(AB23:AB51)</f>
        <v>572246811057.33325</v>
      </c>
      <c r="AC52" s="103"/>
      <c r="AD52" s="28">
        <f>((AB52-X52)/X52)</f>
        <v>4.7339771463068663E-3</v>
      </c>
      <c r="AE52" s="28"/>
      <c r="AF52" s="87">
        <f>SUM(AF23:AF51)</f>
        <v>580741977913.42883</v>
      </c>
      <c r="AG52" s="103"/>
      <c r="AH52" s="28">
        <f>((AF52-AB52)/AB52)</f>
        <v>1.4845284747675864E-2</v>
      </c>
      <c r="AI52" s="28"/>
      <c r="AJ52" s="29">
        <f t="shared" si="16"/>
        <v>7.6625992460933306E-3</v>
      </c>
      <c r="AK52" s="29"/>
      <c r="AL52" s="30">
        <f t="shared" si="18"/>
        <v>5.8920328433943604E-2</v>
      </c>
      <c r="AM52" s="30"/>
      <c r="AN52" s="31">
        <f t="shared" si="20"/>
        <v>7.1637123893905684E-3</v>
      </c>
      <c r="AO52" s="90"/>
      <c r="AP52" s="35"/>
      <c r="AQ52" s="48">
        <f>SUM(AQ23:AQ51)</f>
        <v>132930613532.55411</v>
      </c>
      <c r="AR52" s="49"/>
      <c r="AS52" s="34" t="e">
        <f>(#REF!/AQ52)-1</f>
        <v>#REF!</v>
      </c>
      <c r="AT52" s="34" t="e">
        <f>(#REF!/AR52)-1</f>
        <v>#REF!</v>
      </c>
    </row>
    <row r="53" spans="1:48" s="138" customFormat="1" ht="8.25" customHeight="1">
      <c r="A53" s="242"/>
      <c r="B53" s="103"/>
      <c r="C53" s="103"/>
      <c r="D53" s="103"/>
      <c r="E53" s="103"/>
      <c r="F53" s="28"/>
      <c r="G53" s="28"/>
      <c r="H53" s="103"/>
      <c r="I53" s="103"/>
      <c r="J53" s="28"/>
      <c r="K53" s="28"/>
      <c r="L53" s="103"/>
      <c r="M53" s="103"/>
      <c r="N53" s="28"/>
      <c r="O53" s="28"/>
      <c r="P53" s="103"/>
      <c r="Q53" s="103"/>
      <c r="R53" s="28"/>
      <c r="S53" s="28"/>
      <c r="T53" s="103"/>
      <c r="U53" s="103"/>
      <c r="V53" s="28"/>
      <c r="W53" s="28"/>
      <c r="X53" s="103"/>
      <c r="Y53" s="103"/>
      <c r="Z53" s="28"/>
      <c r="AA53" s="28"/>
      <c r="AB53" s="103"/>
      <c r="AC53" s="103"/>
      <c r="AD53" s="28"/>
      <c r="AE53" s="28"/>
      <c r="AF53" s="103"/>
      <c r="AG53" s="103"/>
      <c r="AH53" s="28"/>
      <c r="AI53" s="28"/>
      <c r="AJ53" s="29"/>
      <c r="AK53" s="29"/>
      <c r="AL53" s="30"/>
      <c r="AM53" s="30"/>
      <c r="AN53" s="31"/>
      <c r="AO53" s="90"/>
      <c r="AP53" s="35"/>
      <c r="AQ53" s="48"/>
      <c r="AR53" s="49"/>
      <c r="AS53" s="34"/>
      <c r="AT53" s="34"/>
    </row>
    <row r="54" spans="1:48">
      <c r="A54" s="243" t="s">
        <v>217</v>
      </c>
      <c r="B54" s="103"/>
      <c r="C54" s="103"/>
      <c r="D54" s="103"/>
      <c r="E54" s="103"/>
      <c r="F54" s="28"/>
      <c r="G54" s="28"/>
      <c r="H54" s="103"/>
      <c r="I54" s="103"/>
      <c r="J54" s="28"/>
      <c r="K54" s="28"/>
      <c r="L54" s="103"/>
      <c r="M54" s="103"/>
      <c r="N54" s="28"/>
      <c r="O54" s="28"/>
      <c r="P54" s="103"/>
      <c r="Q54" s="103"/>
      <c r="R54" s="28"/>
      <c r="S54" s="28"/>
      <c r="T54" s="103"/>
      <c r="U54" s="103"/>
      <c r="V54" s="28"/>
      <c r="W54" s="28"/>
      <c r="X54" s="103"/>
      <c r="Y54" s="103"/>
      <c r="Z54" s="28"/>
      <c r="AA54" s="28"/>
      <c r="AB54" s="103"/>
      <c r="AC54" s="103"/>
      <c r="AD54" s="28"/>
      <c r="AE54" s="28"/>
      <c r="AF54" s="103"/>
      <c r="AG54" s="103"/>
      <c r="AH54" s="28"/>
      <c r="AI54" s="28"/>
      <c r="AJ54" s="29"/>
      <c r="AK54" s="29"/>
      <c r="AL54" s="30"/>
      <c r="AM54" s="30"/>
      <c r="AN54" s="31"/>
      <c r="AO54" s="90"/>
      <c r="AP54" s="35"/>
      <c r="AQ54" s="45"/>
      <c r="AR54" s="18"/>
      <c r="AS54" s="34" t="e">
        <f>(#REF!/AQ54)-1</f>
        <v>#REF!</v>
      </c>
      <c r="AT54" s="34" t="e">
        <f>(#REF!/AR54)-1</f>
        <v>#REF!</v>
      </c>
    </row>
    <row r="55" spans="1:48">
      <c r="A55" s="240" t="s">
        <v>21</v>
      </c>
      <c r="B55" s="83">
        <v>88640295324.619995</v>
      </c>
      <c r="C55" s="84">
        <v>235.24</v>
      </c>
      <c r="D55" s="83">
        <v>87942477589.029999</v>
      </c>
      <c r="E55" s="84">
        <v>235.33</v>
      </c>
      <c r="F55" s="28">
        <f t="shared" ref="F55:F81" si="38">((D55-B55)/B55)</f>
        <v>-7.8724662754612491E-3</v>
      </c>
      <c r="G55" s="28">
        <f t="shared" ref="G55:G81" si="39">((E55-C55)/C55)</f>
        <v>3.8258799523891942E-4</v>
      </c>
      <c r="H55" s="83">
        <v>85102762947.300003</v>
      </c>
      <c r="I55" s="84">
        <v>235.61</v>
      </c>
      <c r="J55" s="28">
        <f t="shared" ref="J55:J81" si="40">((H55-D55)/D55)</f>
        <v>-3.229059175476566E-2</v>
      </c>
      <c r="K55" s="28">
        <f t="shared" ref="K55:K81" si="41">((I55-E55)/E55)</f>
        <v>1.1898185526707224E-3</v>
      </c>
      <c r="L55" s="83">
        <v>85031279403.589996</v>
      </c>
      <c r="M55" s="84">
        <v>235.86</v>
      </c>
      <c r="N55" s="28">
        <f t="shared" ref="N55:N81" si="42">((L55-H55)/H55)</f>
        <v>-8.3996736691466754E-4</v>
      </c>
      <c r="O55" s="28">
        <f t="shared" ref="O55:O81" si="43">((M55-I55)/I55)</f>
        <v>1.0610755061330164E-3</v>
      </c>
      <c r="P55" s="83">
        <v>84580076064.100006</v>
      </c>
      <c r="Q55" s="84">
        <v>236</v>
      </c>
      <c r="R55" s="28">
        <f t="shared" ref="R55:R81" si="44">((P55-L55)/L55)</f>
        <v>-5.3063218930108269E-3</v>
      </c>
      <c r="S55" s="28">
        <f t="shared" ref="S55:S81" si="45">((Q55-M55)/M55)</f>
        <v>5.9357245823787993E-4</v>
      </c>
      <c r="T55" s="83">
        <v>84133564690.589996</v>
      </c>
      <c r="U55" s="84">
        <v>236.11</v>
      </c>
      <c r="V55" s="28">
        <f t="shared" ref="V55:V81" si="46">((T55-P55)/P55)</f>
        <v>-5.2791554972310009E-3</v>
      </c>
      <c r="W55" s="28">
        <f t="shared" ref="W55:W81" si="47">((U55-Q55)/Q55)</f>
        <v>4.6610169491531205E-4</v>
      </c>
      <c r="X55" s="83">
        <v>81401091917.690002</v>
      </c>
      <c r="Y55" s="84">
        <v>236.36</v>
      </c>
      <c r="Z55" s="28">
        <f t="shared" ref="Z55:Z81" si="48">((X55-T55)/T55)</f>
        <v>-3.2477796262989078E-2</v>
      </c>
      <c r="AA55" s="28">
        <f t="shared" ref="AA55:AA81" si="49">((Y55-U55)/U55)</f>
        <v>1.0588285121341746E-3</v>
      </c>
      <c r="AB55" s="83">
        <v>79766641070.860001</v>
      </c>
      <c r="AC55" s="84">
        <v>236.42</v>
      </c>
      <c r="AD55" s="28">
        <f t="shared" ref="AD55:AD81" si="50">((AB55-X55)/X55)</f>
        <v>-2.0078979388663515E-2</v>
      </c>
      <c r="AE55" s="28">
        <f t="shared" ref="AE55:AE81" si="51">((AC55-Y55)/Y55)</f>
        <v>2.5385005923156986E-4</v>
      </c>
      <c r="AF55" s="83">
        <v>84935230159.440002</v>
      </c>
      <c r="AG55" s="84">
        <v>236.49</v>
      </c>
      <c r="AH55" s="28">
        <f t="shared" ref="AH55:AH81" si="52">((AF55-AB55)/AB55)</f>
        <v>6.4796373762166196E-2</v>
      </c>
      <c r="AI55" s="28">
        <f t="shared" ref="AI55:AI81" si="53">((AG55-AC55)/AC55)</f>
        <v>2.9608324168861182E-4</v>
      </c>
      <c r="AJ55" s="29">
        <f t="shared" si="16"/>
        <v>-4.918613084608725E-3</v>
      </c>
      <c r="AK55" s="29">
        <f t="shared" si="17"/>
        <v>6.6273975253127587E-4</v>
      </c>
      <c r="AL55" s="30">
        <f t="shared" si="18"/>
        <v>-3.419561868205908E-2</v>
      </c>
      <c r="AM55" s="30">
        <f t="shared" si="19"/>
        <v>4.929248289635816E-3</v>
      </c>
      <c r="AN55" s="31">
        <f t="shared" si="20"/>
        <v>3.076266475503139E-2</v>
      </c>
      <c r="AO55" s="90">
        <f t="shared" si="21"/>
        <v>3.8115110713366987E-4</v>
      </c>
      <c r="AP55" s="35"/>
      <c r="AQ55" s="33">
        <v>1092437778.4100001</v>
      </c>
      <c r="AR55" s="37">
        <v>143.21</v>
      </c>
      <c r="AS55" s="34" t="e">
        <f>(#REF!/AQ55)-1</f>
        <v>#REF!</v>
      </c>
      <c r="AT55" s="34" t="e">
        <f>(#REF!/AR55)-1</f>
        <v>#REF!</v>
      </c>
    </row>
    <row r="56" spans="1:48">
      <c r="A56" s="240" t="s">
        <v>22</v>
      </c>
      <c r="B56" s="83">
        <v>1349365607.6099999</v>
      </c>
      <c r="C56" s="84">
        <v>318.00170000000003</v>
      </c>
      <c r="D56" s="83">
        <v>1352238580.9000001</v>
      </c>
      <c r="E56" s="84">
        <v>318.67880000000002</v>
      </c>
      <c r="F56" s="28">
        <f t="shared" si="38"/>
        <v>2.1291288838232794E-3</v>
      </c>
      <c r="G56" s="28">
        <f t="shared" si="39"/>
        <v>2.1292339003219033E-3</v>
      </c>
      <c r="H56" s="83">
        <v>1355782764.5599999</v>
      </c>
      <c r="I56" s="84">
        <v>319.51400000000001</v>
      </c>
      <c r="J56" s="28">
        <f t="shared" si="40"/>
        <v>2.6209751075442394E-3</v>
      </c>
      <c r="K56" s="28">
        <f t="shared" si="41"/>
        <v>2.6208207135209063E-3</v>
      </c>
      <c r="L56" s="83">
        <v>1355442560.1800001</v>
      </c>
      <c r="M56" s="84">
        <v>319.41050000000001</v>
      </c>
      <c r="N56" s="28">
        <f t="shared" si="42"/>
        <v>-2.5092838535256386E-4</v>
      </c>
      <c r="O56" s="28">
        <f t="shared" si="43"/>
        <v>-3.2392946787933178E-4</v>
      </c>
      <c r="P56" s="83">
        <v>1364100511.26</v>
      </c>
      <c r="Q56" s="84">
        <v>321.43380000000002</v>
      </c>
      <c r="R56" s="28">
        <f t="shared" si="44"/>
        <v>6.3875455399970364E-3</v>
      </c>
      <c r="S56" s="28">
        <f t="shared" si="45"/>
        <v>6.3344818031968453E-3</v>
      </c>
      <c r="T56" s="83">
        <v>1354266849.6199999</v>
      </c>
      <c r="U56" s="84">
        <v>323.20690000000002</v>
      </c>
      <c r="V56" s="28">
        <f t="shared" si="46"/>
        <v>-7.2088981411764837E-3</v>
      </c>
      <c r="W56" s="28">
        <f t="shared" si="47"/>
        <v>5.5162213805766518E-3</v>
      </c>
      <c r="X56" s="83">
        <v>1361365465.45</v>
      </c>
      <c r="Y56" s="84">
        <v>325.34629999999999</v>
      </c>
      <c r="Z56" s="28">
        <f t="shared" si="48"/>
        <v>5.2416669816528379E-3</v>
      </c>
      <c r="AA56" s="28">
        <f t="shared" si="49"/>
        <v>6.6192893777947386E-3</v>
      </c>
      <c r="AB56" s="83">
        <v>1343426657.0899999</v>
      </c>
      <c r="AC56" s="84">
        <v>321.05919999999998</v>
      </c>
      <c r="AD56" s="28">
        <f t="shared" si="50"/>
        <v>-1.3177070239599806E-2</v>
      </c>
      <c r="AE56" s="28">
        <f t="shared" si="51"/>
        <v>-1.3177036284107149E-2</v>
      </c>
      <c r="AF56" s="83">
        <v>1389725339.99</v>
      </c>
      <c r="AG56" s="84">
        <v>319.49020000000002</v>
      </c>
      <c r="AH56" s="28">
        <f t="shared" si="52"/>
        <v>3.4463126554513814E-2</v>
      </c>
      <c r="AI56" s="28">
        <f t="shared" si="53"/>
        <v>-4.8869491981539852E-3</v>
      </c>
      <c r="AJ56" s="29">
        <f t="shared" si="16"/>
        <v>3.7756932876752943E-3</v>
      </c>
      <c r="AK56" s="29">
        <f t="shared" si="17"/>
        <v>6.0401652815882253E-4</v>
      </c>
      <c r="AL56" s="30">
        <f t="shared" si="18"/>
        <v>2.7722000850656184E-2</v>
      </c>
      <c r="AM56" s="30">
        <f t="shared" si="19"/>
        <v>2.5461373646442497E-3</v>
      </c>
      <c r="AN56" s="31">
        <f t="shared" si="20"/>
        <v>1.4035694711015647E-2</v>
      </c>
      <c r="AO56" s="90">
        <f t="shared" si="21"/>
        <v>6.7662448794851377E-3</v>
      </c>
      <c r="AP56" s="35"/>
      <c r="AQ56" s="36">
        <v>1186217562.8099999</v>
      </c>
      <c r="AR56" s="40">
        <v>212.98</v>
      </c>
      <c r="AS56" s="34" t="e">
        <f>(#REF!/AQ56)-1</f>
        <v>#REF!</v>
      </c>
      <c r="AT56" s="34" t="e">
        <f>(#REF!/AR56)-1</f>
        <v>#REF!</v>
      </c>
      <c r="AU56" s="97"/>
      <c r="AV56" s="97"/>
    </row>
    <row r="57" spans="1:48">
      <c r="A57" s="240" t="s">
        <v>240</v>
      </c>
      <c r="B57" s="83">
        <v>36844735266.239998</v>
      </c>
      <c r="C57" s="83">
        <v>1386.36</v>
      </c>
      <c r="D57" s="83">
        <v>37411026970.540001</v>
      </c>
      <c r="E57" s="83">
        <v>1389.85</v>
      </c>
      <c r="F57" s="28">
        <f t="shared" si="38"/>
        <v>1.5369677654296606E-2</v>
      </c>
      <c r="G57" s="28">
        <f t="shared" si="39"/>
        <v>2.5173836521538485E-3</v>
      </c>
      <c r="H57" s="83">
        <v>38069204159</v>
      </c>
      <c r="I57" s="84">
        <v>1392.86</v>
      </c>
      <c r="J57" s="28">
        <f t="shared" si="40"/>
        <v>1.7593133408989086E-2</v>
      </c>
      <c r="K57" s="28">
        <f t="shared" si="41"/>
        <v>2.1657013346763976E-3</v>
      </c>
      <c r="L57" s="83">
        <v>39432804301.18</v>
      </c>
      <c r="M57" s="83">
        <v>1395.77</v>
      </c>
      <c r="N57" s="28">
        <f t="shared" si="42"/>
        <v>3.5818982095995024E-2</v>
      </c>
      <c r="O57" s="28">
        <f t="shared" si="43"/>
        <v>2.0892264836380411E-3</v>
      </c>
      <c r="P57" s="83">
        <v>40793218612.910004</v>
      </c>
      <c r="Q57" s="83">
        <v>1399.03</v>
      </c>
      <c r="R57" s="28">
        <f t="shared" si="44"/>
        <v>3.4499557813322798E-2</v>
      </c>
      <c r="S57" s="28">
        <f t="shared" si="45"/>
        <v>2.335628362839143E-3</v>
      </c>
      <c r="T57" s="83">
        <v>41331049058.400002</v>
      </c>
      <c r="U57" s="83">
        <v>1402.85</v>
      </c>
      <c r="V57" s="28">
        <f t="shared" si="46"/>
        <v>1.3184310132365686E-2</v>
      </c>
      <c r="W57" s="28">
        <f t="shared" si="47"/>
        <v>2.7304632495371338E-3</v>
      </c>
      <c r="X57" s="83">
        <v>41916436435.32</v>
      </c>
      <c r="Y57" s="83">
        <v>1406.74</v>
      </c>
      <c r="Z57" s="28">
        <f t="shared" si="48"/>
        <v>1.4163380563915924E-2</v>
      </c>
      <c r="AA57" s="28">
        <f t="shared" si="49"/>
        <v>2.7729265423959083E-3</v>
      </c>
      <c r="AB57" s="83">
        <v>42478210118.150002</v>
      </c>
      <c r="AC57" s="83">
        <v>1409.85</v>
      </c>
      <c r="AD57" s="28">
        <f t="shared" si="50"/>
        <v>1.3402229068228593E-2</v>
      </c>
      <c r="AE57" s="28">
        <f t="shared" si="51"/>
        <v>2.2107852197278104E-3</v>
      </c>
      <c r="AF57" s="83">
        <v>43905838991.940002</v>
      </c>
      <c r="AG57" s="83">
        <v>1412.64</v>
      </c>
      <c r="AH57" s="28">
        <f t="shared" si="52"/>
        <v>3.3608498800188534E-2</v>
      </c>
      <c r="AI57" s="28">
        <f t="shared" si="53"/>
        <v>1.9789339291415337E-3</v>
      </c>
      <c r="AJ57" s="29">
        <f t="shared" si="16"/>
        <v>2.2204971192162783E-2</v>
      </c>
      <c r="AK57" s="29">
        <f t="shared" si="17"/>
        <v>2.3501310967637269E-3</v>
      </c>
      <c r="AL57" s="30">
        <f t="shared" si="18"/>
        <v>0.17360688939425428</v>
      </c>
      <c r="AM57" s="30">
        <f t="shared" si="19"/>
        <v>1.6397452962550053E-2</v>
      </c>
      <c r="AN57" s="31">
        <f t="shared" si="20"/>
        <v>1.0406431082731709E-2</v>
      </c>
      <c r="AO57" s="90">
        <f t="shared" si="21"/>
        <v>2.9541313609633013E-4</v>
      </c>
      <c r="AP57" s="35"/>
      <c r="AQ57" s="36">
        <v>4662655514.79</v>
      </c>
      <c r="AR57" s="40">
        <v>1067.58</v>
      </c>
      <c r="AS57" s="34" t="e">
        <f>(#REF!/AQ57)-1</f>
        <v>#REF!</v>
      </c>
      <c r="AT57" s="34" t="e">
        <f>(#REF!/AR57)-1</f>
        <v>#REF!</v>
      </c>
    </row>
    <row r="58" spans="1:48" s="131" customFormat="1">
      <c r="A58" s="240" t="s">
        <v>190</v>
      </c>
      <c r="B58" s="83">
        <v>617844300.04999995</v>
      </c>
      <c r="C58" s="83">
        <v>1.0409999999999999</v>
      </c>
      <c r="D58" s="83">
        <v>614288747.75</v>
      </c>
      <c r="E58" s="83">
        <v>1.0422</v>
      </c>
      <c r="F58" s="28">
        <f t="shared" si="38"/>
        <v>-5.7547707403179313E-3</v>
      </c>
      <c r="G58" s="28">
        <f t="shared" si="39"/>
        <v>1.1527377521614696E-3</v>
      </c>
      <c r="H58" s="83">
        <v>615552480.30999994</v>
      </c>
      <c r="I58" s="83">
        <v>1.0443</v>
      </c>
      <c r="J58" s="28">
        <f t="shared" si="40"/>
        <v>2.0572288921597666E-3</v>
      </c>
      <c r="K58" s="28">
        <f t="shared" si="41"/>
        <v>2.0149683362118507E-3</v>
      </c>
      <c r="L58" s="83">
        <v>616226985.03999996</v>
      </c>
      <c r="M58" s="83">
        <v>1.0455000000000001</v>
      </c>
      <c r="N58" s="28">
        <f t="shared" si="42"/>
        <v>1.0957712812079484E-3</v>
      </c>
      <c r="O58" s="28">
        <f t="shared" si="43"/>
        <v>1.1490950876185866E-3</v>
      </c>
      <c r="P58" s="83">
        <v>615917097.5</v>
      </c>
      <c r="Q58" s="83">
        <v>1.0466</v>
      </c>
      <c r="R58" s="28">
        <f t="shared" si="44"/>
        <v>-5.0287888638931764E-4</v>
      </c>
      <c r="S58" s="28">
        <f t="shared" si="45"/>
        <v>1.0521281683403909E-3</v>
      </c>
      <c r="T58" s="83">
        <v>617480168.39999998</v>
      </c>
      <c r="U58" s="83">
        <v>1.0491999999999999</v>
      </c>
      <c r="V58" s="28">
        <f t="shared" si="46"/>
        <v>2.5377943011234173E-3</v>
      </c>
      <c r="W58" s="28">
        <f t="shared" si="47"/>
        <v>2.4842346646282588E-3</v>
      </c>
      <c r="X58" s="83">
        <v>617137415.59000003</v>
      </c>
      <c r="Y58" s="83">
        <v>1.01</v>
      </c>
      <c r="Z58" s="28">
        <f t="shared" si="48"/>
        <v>-5.5508310637421082E-4</v>
      </c>
      <c r="AA58" s="28">
        <f t="shared" si="49"/>
        <v>-3.7361799466259914E-2</v>
      </c>
      <c r="AB58" s="83">
        <v>618010703.36000001</v>
      </c>
      <c r="AC58" s="83">
        <v>1.0104</v>
      </c>
      <c r="AD58" s="28">
        <f t="shared" si="50"/>
        <v>1.4150621043857699E-3</v>
      </c>
      <c r="AE58" s="28">
        <f t="shared" si="51"/>
        <v>3.9603960396035243E-4</v>
      </c>
      <c r="AF58" s="83">
        <v>619149088.38999999</v>
      </c>
      <c r="AG58" s="83">
        <v>1.0122</v>
      </c>
      <c r="AH58" s="28">
        <f t="shared" si="52"/>
        <v>1.8420150716011888E-3</v>
      </c>
      <c r="AI58" s="28">
        <f t="shared" si="53"/>
        <v>1.7814726840855344E-3</v>
      </c>
      <c r="AJ58" s="29">
        <f t="shared" si="16"/>
        <v>2.6689236467457886E-4</v>
      </c>
      <c r="AK58" s="29">
        <f t="shared" si="17"/>
        <v>-3.4163903961566839E-3</v>
      </c>
      <c r="AL58" s="30">
        <f t="shared" si="18"/>
        <v>7.9121433654813118E-3</v>
      </c>
      <c r="AM58" s="30">
        <f t="shared" si="19"/>
        <v>-2.8785261945883732E-2</v>
      </c>
      <c r="AN58" s="31">
        <f t="shared" si="20"/>
        <v>2.6826762767790304E-3</v>
      </c>
      <c r="AO58" s="90">
        <f t="shared" si="21"/>
        <v>1.3731343091787149E-2</v>
      </c>
      <c r="AP58" s="35"/>
      <c r="AQ58" s="36"/>
      <c r="AR58" s="36"/>
      <c r="AS58" s="34"/>
      <c r="AT58" s="34"/>
    </row>
    <row r="59" spans="1:48">
      <c r="A59" s="241" t="s">
        <v>23</v>
      </c>
      <c r="B59" s="83">
        <v>2946166339.2399998</v>
      </c>
      <c r="C59" s="83">
        <v>3460.12</v>
      </c>
      <c r="D59" s="83">
        <v>2947201695</v>
      </c>
      <c r="E59" s="83">
        <v>3464.19</v>
      </c>
      <c r="F59" s="28">
        <f t="shared" si="38"/>
        <v>3.5142474686860746E-4</v>
      </c>
      <c r="G59" s="28">
        <f t="shared" si="39"/>
        <v>1.1762597828977503E-3</v>
      </c>
      <c r="H59" s="83">
        <v>2949051331.3600001</v>
      </c>
      <c r="I59" s="83">
        <v>3468.37</v>
      </c>
      <c r="J59" s="28">
        <f t="shared" si="40"/>
        <v>6.2759069497621658E-4</v>
      </c>
      <c r="K59" s="28">
        <f t="shared" si="41"/>
        <v>1.2066312759980936E-3</v>
      </c>
      <c r="L59" s="83">
        <v>2955705781.9899998</v>
      </c>
      <c r="M59" s="83">
        <v>3473.21</v>
      </c>
      <c r="N59" s="28">
        <f t="shared" si="42"/>
        <v>2.2564716182579417E-3</v>
      </c>
      <c r="O59" s="28">
        <f t="shared" si="43"/>
        <v>1.3954681882267883E-3</v>
      </c>
      <c r="P59" s="83">
        <v>2938290966.77</v>
      </c>
      <c r="Q59" s="83">
        <v>3477.75</v>
      </c>
      <c r="R59" s="28">
        <f t="shared" si="44"/>
        <v>-5.8919312355490434E-3</v>
      </c>
      <c r="S59" s="28">
        <f t="shared" si="45"/>
        <v>1.3071481424964122E-3</v>
      </c>
      <c r="T59" s="83">
        <v>2914435733.9000001</v>
      </c>
      <c r="U59" s="83">
        <v>3482.27</v>
      </c>
      <c r="V59" s="28">
        <f t="shared" si="46"/>
        <v>-8.118744242753953E-3</v>
      </c>
      <c r="W59" s="28">
        <f t="shared" si="47"/>
        <v>1.2996908920997719E-3</v>
      </c>
      <c r="X59" s="83">
        <v>2905427420.6799998</v>
      </c>
      <c r="Y59" s="83">
        <v>3486.58</v>
      </c>
      <c r="Z59" s="28">
        <f t="shared" si="48"/>
        <v>-3.0909287568834619E-3</v>
      </c>
      <c r="AA59" s="28">
        <f t="shared" si="49"/>
        <v>1.2376983978841232E-3</v>
      </c>
      <c r="AB59" s="83">
        <v>2907865541.25</v>
      </c>
      <c r="AC59" s="83">
        <v>3490.65</v>
      </c>
      <c r="AD59" s="28">
        <f t="shared" si="50"/>
        <v>8.3916072129227117E-4</v>
      </c>
      <c r="AE59" s="28">
        <f t="shared" si="51"/>
        <v>1.1673330312226204E-3</v>
      </c>
      <c r="AF59" s="83">
        <v>2894956663.3699999</v>
      </c>
      <c r="AG59" s="83">
        <v>3493.8312326270375</v>
      </c>
      <c r="AH59" s="28">
        <f t="shared" si="52"/>
        <v>-4.4392966926699758E-3</v>
      </c>
      <c r="AI59" s="28">
        <f t="shared" si="53"/>
        <v>9.1135823615584165E-4</v>
      </c>
      <c r="AJ59" s="29">
        <f t="shared" si="16"/>
        <v>-2.1832816433076749E-3</v>
      </c>
      <c r="AK59" s="29">
        <f t="shared" si="17"/>
        <v>1.2126984933726751E-3</v>
      </c>
      <c r="AL59" s="30">
        <f t="shared" si="18"/>
        <v>-1.7726995651039117E-2</v>
      </c>
      <c r="AM59" s="30">
        <f t="shared" si="19"/>
        <v>8.5564685040478219E-3</v>
      </c>
      <c r="AN59" s="31">
        <f t="shared" si="20"/>
        <v>3.7429845217540041E-3</v>
      </c>
      <c r="AO59" s="90">
        <f t="shared" si="21"/>
        <v>1.4379883605821392E-4</v>
      </c>
      <c r="AP59" s="35"/>
      <c r="AQ59" s="50">
        <v>1198249163.9190199</v>
      </c>
      <c r="AR59" s="50">
        <v>1987.7461478934799</v>
      </c>
      <c r="AS59" s="34" t="e">
        <f>(#REF!/AQ59)-1</f>
        <v>#REF!</v>
      </c>
      <c r="AT59" s="34" t="e">
        <f>(#REF!/AR59)-1</f>
        <v>#REF!</v>
      </c>
    </row>
    <row r="60" spans="1:48">
      <c r="A60" s="240" t="s">
        <v>171</v>
      </c>
      <c r="B60" s="83">
        <v>107003547545.66</v>
      </c>
      <c r="C60" s="83">
        <v>1.952</v>
      </c>
      <c r="D60" s="83">
        <v>112064831226.81</v>
      </c>
      <c r="E60" s="83">
        <v>1.9544999999999999</v>
      </c>
      <c r="F60" s="28">
        <f t="shared" si="38"/>
        <v>4.7300148427231056E-2</v>
      </c>
      <c r="G60" s="28">
        <f t="shared" si="39"/>
        <v>1.2807377049180056E-3</v>
      </c>
      <c r="H60" s="83">
        <v>113383599379.23</v>
      </c>
      <c r="I60" s="83">
        <v>1.9569000000000001</v>
      </c>
      <c r="J60" s="28">
        <f t="shared" si="40"/>
        <v>1.1767903792679791E-2</v>
      </c>
      <c r="K60" s="28">
        <f t="shared" si="41"/>
        <v>1.2279355333845894E-3</v>
      </c>
      <c r="L60" s="83">
        <v>113538264697.24001</v>
      </c>
      <c r="M60" s="83">
        <v>1.9595</v>
      </c>
      <c r="N60" s="28">
        <f t="shared" si="42"/>
        <v>1.3640889763316326E-3</v>
      </c>
      <c r="O60" s="28">
        <f t="shared" si="43"/>
        <v>1.3286320200316499E-3</v>
      </c>
      <c r="P60" s="83">
        <v>113499541398.84</v>
      </c>
      <c r="Q60" s="83">
        <v>1.9619</v>
      </c>
      <c r="R60" s="28">
        <f t="shared" si="44"/>
        <v>-3.4105945254023668E-4</v>
      </c>
      <c r="S60" s="28">
        <f t="shared" si="45"/>
        <v>1.2248022454707619E-3</v>
      </c>
      <c r="T60" s="83">
        <v>113180028180.83</v>
      </c>
      <c r="U60" s="83">
        <v>1.9643999999999999</v>
      </c>
      <c r="V60" s="28">
        <f t="shared" si="46"/>
        <v>-2.8151058063505094E-3</v>
      </c>
      <c r="W60" s="28">
        <f t="shared" si="47"/>
        <v>1.274274937560501E-3</v>
      </c>
      <c r="X60" s="83">
        <v>111600541220.87</v>
      </c>
      <c r="Y60" s="83">
        <v>1.9671000000000001</v>
      </c>
      <c r="Z60" s="28">
        <f t="shared" si="48"/>
        <v>-1.3955527183969496E-2</v>
      </c>
      <c r="AA60" s="28">
        <f t="shared" si="49"/>
        <v>1.3744654856445463E-3</v>
      </c>
      <c r="AB60" s="83">
        <v>111466883112.03999</v>
      </c>
      <c r="AC60" s="83">
        <v>1.97</v>
      </c>
      <c r="AD60" s="28">
        <f t="shared" si="50"/>
        <v>-1.1976474967579005E-3</v>
      </c>
      <c r="AE60" s="28">
        <f t="shared" si="51"/>
        <v>1.4742514361241943E-3</v>
      </c>
      <c r="AF60" s="83">
        <v>112900176278.34</v>
      </c>
      <c r="AG60" s="83">
        <v>1.9729000000000001</v>
      </c>
      <c r="AH60" s="28">
        <f t="shared" si="52"/>
        <v>1.2858466355960994E-2</v>
      </c>
      <c r="AI60" s="28">
        <f t="shared" si="53"/>
        <v>1.4720812182741751E-3</v>
      </c>
      <c r="AJ60" s="29">
        <f t="shared" si="16"/>
        <v>6.8726584515731663E-3</v>
      </c>
      <c r="AK60" s="29">
        <f t="shared" si="17"/>
        <v>1.3321475726760527E-3</v>
      </c>
      <c r="AL60" s="30">
        <f t="shared" si="18"/>
        <v>7.454123139125861E-3</v>
      </c>
      <c r="AM60" s="30">
        <f t="shared" si="19"/>
        <v>9.4141724226145789E-3</v>
      </c>
      <c r="AN60" s="31">
        <f t="shared" si="20"/>
        <v>1.8397799805950646E-2</v>
      </c>
      <c r="AO60" s="90">
        <f t="shared" si="21"/>
        <v>9.9966767942357205E-5</v>
      </c>
      <c r="AP60" s="35"/>
      <c r="AQ60" s="33">
        <v>609639394.97000003</v>
      </c>
      <c r="AR60" s="37">
        <v>1.1629</v>
      </c>
      <c r="AS60" s="34" t="e">
        <f>(#REF!/AQ60)-1</f>
        <v>#REF!</v>
      </c>
      <c r="AT60" s="34" t="e">
        <f>(#REF!/AR60)-1</f>
        <v>#REF!</v>
      </c>
    </row>
    <row r="61" spans="1:48">
      <c r="A61" s="240" t="s">
        <v>55</v>
      </c>
      <c r="B61" s="83">
        <v>10672084462.059999</v>
      </c>
      <c r="C61" s="84">
        <v>1</v>
      </c>
      <c r="D61" s="83">
        <v>10687058888.09</v>
      </c>
      <c r="E61" s="84">
        <v>1</v>
      </c>
      <c r="F61" s="28">
        <f t="shared" si="38"/>
        <v>1.4031397599256086E-3</v>
      </c>
      <c r="G61" s="28">
        <f t="shared" si="39"/>
        <v>0</v>
      </c>
      <c r="H61" s="83">
        <v>10676383679.440001</v>
      </c>
      <c r="I61" s="84">
        <v>1</v>
      </c>
      <c r="J61" s="28">
        <f t="shared" si="40"/>
        <v>-9.9889116002686309E-4</v>
      </c>
      <c r="K61" s="28">
        <f t="shared" si="41"/>
        <v>0</v>
      </c>
      <c r="L61" s="83">
        <v>10861244838.459999</v>
      </c>
      <c r="M61" s="84">
        <v>1</v>
      </c>
      <c r="N61" s="28">
        <f t="shared" si="42"/>
        <v>1.7314960249695234E-2</v>
      </c>
      <c r="O61" s="28">
        <f t="shared" si="43"/>
        <v>0</v>
      </c>
      <c r="P61" s="83">
        <v>10872869267.700001</v>
      </c>
      <c r="Q61" s="84">
        <v>1</v>
      </c>
      <c r="R61" s="28">
        <f t="shared" si="44"/>
        <v>1.070266752374389E-3</v>
      </c>
      <c r="S61" s="28">
        <f t="shared" si="45"/>
        <v>0</v>
      </c>
      <c r="T61" s="83">
        <v>10788301871.559999</v>
      </c>
      <c r="U61" s="84">
        <v>1</v>
      </c>
      <c r="V61" s="28">
        <f t="shared" si="46"/>
        <v>-7.7778361955684874E-3</v>
      </c>
      <c r="W61" s="28">
        <f t="shared" si="47"/>
        <v>0</v>
      </c>
      <c r="X61" s="83">
        <v>10531151762.02</v>
      </c>
      <c r="Y61" s="84">
        <v>1</v>
      </c>
      <c r="Z61" s="28">
        <f t="shared" si="48"/>
        <v>-2.3836013545180383E-2</v>
      </c>
      <c r="AA61" s="28">
        <f t="shared" si="49"/>
        <v>0</v>
      </c>
      <c r="AB61" s="83">
        <v>10378006164.75</v>
      </c>
      <c r="AC61" s="84">
        <v>1</v>
      </c>
      <c r="AD61" s="28">
        <f t="shared" si="50"/>
        <v>-1.4542150823646027E-2</v>
      </c>
      <c r="AE61" s="28">
        <f t="shared" si="51"/>
        <v>0</v>
      </c>
      <c r="AF61" s="83">
        <v>10373465596.27</v>
      </c>
      <c r="AG61" s="84">
        <v>1</v>
      </c>
      <c r="AH61" s="28">
        <f t="shared" si="52"/>
        <v>-4.3751838338871538E-4</v>
      </c>
      <c r="AI61" s="28">
        <f t="shared" si="53"/>
        <v>0</v>
      </c>
      <c r="AJ61" s="29">
        <f t="shared" si="16"/>
        <v>-3.4755054182269056E-3</v>
      </c>
      <c r="AK61" s="29">
        <f t="shared" si="17"/>
        <v>0</v>
      </c>
      <c r="AL61" s="30">
        <f t="shared" si="18"/>
        <v>-2.9343273495898679E-2</v>
      </c>
      <c r="AM61" s="30">
        <f t="shared" si="19"/>
        <v>0</v>
      </c>
      <c r="AN61" s="31">
        <f t="shared" si="20"/>
        <v>1.2233459102762981E-2</v>
      </c>
      <c r="AO61" s="90">
        <f t="shared" si="21"/>
        <v>0</v>
      </c>
      <c r="AP61" s="35"/>
      <c r="AQ61" s="33">
        <v>4056683843.0900002</v>
      </c>
      <c r="AR61" s="40">
        <v>1</v>
      </c>
      <c r="AS61" s="34" t="e">
        <f>(#REF!/AQ61)-1</f>
        <v>#REF!</v>
      </c>
      <c r="AT61" s="34" t="e">
        <f>(#REF!/AR61)-1</f>
        <v>#REF!</v>
      </c>
    </row>
    <row r="62" spans="1:48" ht="15" customHeight="1">
      <c r="A62" s="240" t="s">
        <v>24</v>
      </c>
      <c r="B62" s="83">
        <v>4731562469.8999996</v>
      </c>
      <c r="C62" s="84">
        <v>24.827100000000002</v>
      </c>
      <c r="D62" s="84">
        <v>4638496435.6099997</v>
      </c>
      <c r="E62" s="84">
        <v>24.853999999999999</v>
      </c>
      <c r="F62" s="28">
        <f t="shared" si="38"/>
        <v>-1.9669196989798358E-2</v>
      </c>
      <c r="G62" s="28">
        <f t="shared" si="39"/>
        <v>1.0834934406353421E-3</v>
      </c>
      <c r="H62" s="83">
        <v>4643177280.4099998</v>
      </c>
      <c r="I62" s="84">
        <v>24.880700000000001</v>
      </c>
      <c r="J62" s="28">
        <f t="shared" si="40"/>
        <v>1.0091297611150632E-3</v>
      </c>
      <c r="K62" s="28">
        <f t="shared" si="41"/>
        <v>1.0742737587511758E-3</v>
      </c>
      <c r="L62" s="83">
        <v>4643177280.4099998</v>
      </c>
      <c r="M62" s="84">
        <v>24.880700000000001</v>
      </c>
      <c r="N62" s="28">
        <f t="shared" si="42"/>
        <v>0</v>
      </c>
      <c r="O62" s="28">
        <f t="shared" si="43"/>
        <v>0</v>
      </c>
      <c r="P62" s="83">
        <v>4646167082.25</v>
      </c>
      <c r="Q62" s="84">
        <v>24.896699999999999</v>
      </c>
      <c r="R62" s="28">
        <f t="shared" si="44"/>
        <v>6.4391291984788239E-4</v>
      </c>
      <c r="S62" s="28">
        <f t="shared" si="45"/>
        <v>6.4306872395062189E-4</v>
      </c>
      <c r="T62" s="83">
        <v>4646167082.25</v>
      </c>
      <c r="U62" s="84">
        <v>24.896699999999999</v>
      </c>
      <c r="V62" s="28">
        <f t="shared" si="46"/>
        <v>0</v>
      </c>
      <c r="W62" s="28">
        <f t="shared" si="47"/>
        <v>0</v>
      </c>
      <c r="X62" s="83">
        <v>4570786095.1800003</v>
      </c>
      <c r="Y62" s="84">
        <v>22.194600000000001</v>
      </c>
      <c r="Z62" s="28">
        <f t="shared" si="48"/>
        <v>-1.6224338413911479E-2</v>
      </c>
      <c r="AA62" s="28">
        <f t="shared" si="49"/>
        <v>-0.10853245610864083</v>
      </c>
      <c r="AB62" s="83">
        <v>4112254550.6799998</v>
      </c>
      <c r="AC62" s="84">
        <v>22.215199999999999</v>
      </c>
      <c r="AD62" s="28">
        <f t="shared" si="50"/>
        <v>-0.10031787420188676</v>
      </c>
      <c r="AE62" s="28">
        <f t="shared" si="51"/>
        <v>9.2815369504285609E-4</v>
      </c>
      <c r="AF62" s="83">
        <v>4093571979.9400001</v>
      </c>
      <c r="AG62" s="84">
        <v>22.236699999999999</v>
      </c>
      <c r="AH62" s="28">
        <f t="shared" si="52"/>
        <v>-4.5431454959203423E-3</v>
      </c>
      <c r="AI62" s="28">
        <f t="shared" si="53"/>
        <v>9.6780582664120207E-4</v>
      </c>
      <c r="AJ62" s="29">
        <f t="shared" si="16"/>
        <v>-1.7387689052569245E-2</v>
      </c>
      <c r="AK62" s="29">
        <f t="shared" si="17"/>
        <v>-1.2979457582952453E-2</v>
      </c>
      <c r="AL62" s="30">
        <f t="shared" si="18"/>
        <v>-0.11747868371452951</v>
      </c>
      <c r="AM62" s="30">
        <f t="shared" si="19"/>
        <v>-0.10530699283817495</v>
      </c>
      <c r="AN62" s="31">
        <f t="shared" si="20"/>
        <v>3.4469866021099228E-2</v>
      </c>
      <c r="AO62" s="90">
        <f t="shared" si="21"/>
        <v>3.8611810096913578E-2</v>
      </c>
      <c r="AP62" s="35"/>
      <c r="AQ62" s="33">
        <v>739078842.02999997</v>
      </c>
      <c r="AR62" s="37">
        <v>16.871500000000001</v>
      </c>
      <c r="AS62" s="34" t="e">
        <f>(#REF!/AQ62)-1</f>
        <v>#REF!</v>
      </c>
      <c r="AT62" s="34" t="e">
        <f>(#REF!/AR62)-1</f>
        <v>#REF!</v>
      </c>
    </row>
    <row r="63" spans="1:48">
      <c r="A63" s="240" t="s">
        <v>116</v>
      </c>
      <c r="B63" s="83">
        <v>471612745.22000003</v>
      </c>
      <c r="C63" s="84">
        <v>2.0463</v>
      </c>
      <c r="D63" s="83">
        <v>470494958.94</v>
      </c>
      <c r="E63" s="84">
        <v>2.0497999999999998</v>
      </c>
      <c r="F63" s="28">
        <f t="shared" si="38"/>
        <v>-2.3701358611048586E-3</v>
      </c>
      <c r="G63" s="28">
        <f t="shared" si="39"/>
        <v>1.7104041440648178E-3</v>
      </c>
      <c r="H63" s="83">
        <v>471143493.45999998</v>
      </c>
      <c r="I63" s="84">
        <v>2.0527000000000002</v>
      </c>
      <c r="J63" s="28">
        <f t="shared" si="40"/>
        <v>1.3784090725670994E-3</v>
      </c>
      <c r="K63" s="28">
        <f t="shared" si="41"/>
        <v>1.4147721728950857E-3</v>
      </c>
      <c r="L63" s="83">
        <v>469722312.99000001</v>
      </c>
      <c r="M63" s="84">
        <v>2.0545</v>
      </c>
      <c r="N63" s="28">
        <f t="shared" si="42"/>
        <v>-3.016449319002698E-3</v>
      </c>
      <c r="O63" s="28">
        <f t="shared" si="43"/>
        <v>8.7689384712807603E-4</v>
      </c>
      <c r="P63" s="83">
        <v>470610926</v>
      </c>
      <c r="Q63" s="84">
        <v>2.0581999999999998</v>
      </c>
      <c r="R63" s="28">
        <f t="shared" si="44"/>
        <v>1.8917836888427914E-3</v>
      </c>
      <c r="S63" s="28">
        <f t="shared" si="45"/>
        <v>1.8009247992211315E-3</v>
      </c>
      <c r="T63" s="83">
        <v>471175682.45999998</v>
      </c>
      <c r="U63" s="84">
        <v>2.0608</v>
      </c>
      <c r="V63" s="28">
        <f t="shared" si="46"/>
        <v>1.2000496138076882E-3</v>
      </c>
      <c r="W63" s="28">
        <f t="shared" si="47"/>
        <v>1.2632397240307832E-3</v>
      </c>
      <c r="X63" s="83">
        <v>473742110.85000002</v>
      </c>
      <c r="Y63" s="84">
        <v>2.0720000000000001</v>
      </c>
      <c r="Z63" s="28">
        <f t="shared" si="48"/>
        <v>5.4468608749092644E-3</v>
      </c>
      <c r="AA63" s="28">
        <f t="shared" si="49"/>
        <v>5.4347826086957006E-3</v>
      </c>
      <c r="AB63" s="83">
        <v>473742110.85000002</v>
      </c>
      <c r="AC63" s="84">
        <v>2.0720000000000001</v>
      </c>
      <c r="AD63" s="28">
        <f t="shared" si="50"/>
        <v>0</v>
      </c>
      <c r="AE63" s="28">
        <f t="shared" si="51"/>
        <v>0</v>
      </c>
      <c r="AF63" s="83">
        <v>473934205.69999999</v>
      </c>
      <c r="AG63" s="84">
        <v>2.0729000000000002</v>
      </c>
      <c r="AH63" s="28">
        <f t="shared" si="52"/>
        <v>4.0548400828312013E-4</v>
      </c>
      <c r="AI63" s="28">
        <f t="shared" si="53"/>
        <v>4.343629343629937E-4</v>
      </c>
      <c r="AJ63" s="29">
        <f t="shared" si="16"/>
        <v>6.1700025978780079E-4</v>
      </c>
      <c r="AK63" s="29">
        <f t="shared" si="17"/>
        <v>1.6169225287998236E-3</v>
      </c>
      <c r="AL63" s="30">
        <f t="shared" si="18"/>
        <v>7.3098482664903141E-3</v>
      </c>
      <c r="AM63" s="30">
        <f t="shared" si="19"/>
        <v>1.1269392135818297E-2</v>
      </c>
      <c r="AN63" s="31">
        <f t="shared" si="20"/>
        <v>2.6301190297203275E-3</v>
      </c>
      <c r="AO63" s="90">
        <f t="shared" si="21"/>
        <v>1.6624051267704549E-3</v>
      </c>
      <c r="AP63" s="35"/>
      <c r="AQ63" s="41">
        <v>0</v>
      </c>
      <c r="AR63" s="42">
        <v>0</v>
      </c>
      <c r="AS63" s="34" t="e">
        <f>(#REF!/AQ63)-1</f>
        <v>#REF!</v>
      </c>
      <c r="AT63" s="34" t="e">
        <f>(#REF!/AR63)-1</f>
        <v>#REF!</v>
      </c>
    </row>
    <row r="64" spans="1:48">
      <c r="A64" s="240" t="s">
        <v>71</v>
      </c>
      <c r="B64" s="83">
        <v>24743932651.98</v>
      </c>
      <c r="C64" s="84">
        <v>312.41000000000003</v>
      </c>
      <c r="D64" s="83">
        <v>24720914637.220001</v>
      </c>
      <c r="E64" s="84">
        <v>312.81</v>
      </c>
      <c r="F64" s="28">
        <f t="shared" si="38"/>
        <v>-9.3024884458519687E-4</v>
      </c>
      <c r="G64" s="28">
        <f t="shared" si="39"/>
        <v>1.2803687461988324E-3</v>
      </c>
      <c r="H64" s="83">
        <v>24689129103.23</v>
      </c>
      <c r="I64" s="84">
        <v>313.19</v>
      </c>
      <c r="J64" s="28">
        <f t="shared" si="40"/>
        <v>-1.2857749988807101E-3</v>
      </c>
      <c r="K64" s="28">
        <f t="shared" si="41"/>
        <v>1.214794923435937E-3</v>
      </c>
      <c r="L64" s="83">
        <v>24712532295.18</v>
      </c>
      <c r="M64" s="84">
        <v>313.55</v>
      </c>
      <c r="N64" s="28">
        <f t="shared" si="42"/>
        <v>9.4791484349842855E-4</v>
      </c>
      <c r="O64" s="28">
        <f t="shared" si="43"/>
        <v>1.1494619879306926E-3</v>
      </c>
      <c r="P64" s="83">
        <v>24705338173.580002</v>
      </c>
      <c r="Q64" s="84">
        <v>313.92</v>
      </c>
      <c r="R64" s="28">
        <f t="shared" si="44"/>
        <v>-2.9111227914921676E-4</v>
      </c>
      <c r="S64" s="28">
        <f t="shared" si="45"/>
        <v>1.1800350821240776E-3</v>
      </c>
      <c r="T64" s="83">
        <v>24604141455.169998</v>
      </c>
      <c r="U64" s="84">
        <v>314.14</v>
      </c>
      <c r="V64" s="28">
        <f t="shared" si="46"/>
        <v>-4.0961478729412363E-3</v>
      </c>
      <c r="W64" s="28">
        <f t="shared" si="47"/>
        <v>7.0081549439338184E-4</v>
      </c>
      <c r="X64" s="83">
        <v>24289524567.509998</v>
      </c>
      <c r="Y64" s="84">
        <v>314.36</v>
      </c>
      <c r="Z64" s="28">
        <f t="shared" si="48"/>
        <v>-1.2787151635965346E-2</v>
      </c>
      <c r="AA64" s="28">
        <f t="shared" si="49"/>
        <v>7.0032469599550298E-4</v>
      </c>
      <c r="AB64" s="83">
        <v>23948939309.889999</v>
      </c>
      <c r="AC64" s="84">
        <v>314.76</v>
      </c>
      <c r="AD64" s="28">
        <f t="shared" si="50"/>
        <v>-1.4021898891984508E-2</v>
      </c>
      <c r="AE64" s="28">
        <f t="shared" si="51"/>
        <v>1.2724265173685496E-3</v>
      </c>
      <c r="AF64" s="83">
        <v>23830676838.669998</v>
      </c>
      <c r="AG64" s="84">
        <v>315.12</v>
      </c>
      <c r="AH64" s="28">
        <f t="shared" si="52"/>
        <v>-4.9381089362551985E-3</v>
      </c>
      <c r="AI64" s="28">
        <f t="shared" si="53"/>
        <v>1.1437285550896354E-3</v>
      </c>
      <c r="AJ64" s="29">
        <f t="shared" si="16"/>
        <v>-4.6753160770328737E-3</v>
      </c>
      <c r="AK64" s="29">
        <f t="shared" si="17"/>
        <v>1.0802445003170761E-3</v>
      </c>
      <c r="AL64" s="30">
        <f t="shared" si="18"/>
        <v>-3.6011523506078294E-2</v>
      </c>
      <c r="AM64" s="30">
        <f t="shared" si="19"/>
        <v>7.3846744029922393E-3</v>
      </c>
      <c r="AN64" s="31">
        <f t="shared" si="20"/>
        <v>5.7311363691234978E-3</v>
      </c>
      <c r="AO64" s="90">
        <f t="shared" si="21"/>
        <v>2.3969395132139731E-4</v>
      </c>
      <c r="AP64" s="35"/>
      <c r="AQ64" s="33">
        <v>3320655667.8400002</v>
      </c>
      <c r="AR64" s="37">
        <v>177.09</v>
      </c>
      <c r="AS64" s="34" t="e">
        <f>(#REF!/AQ64)-1</f>
        <v>#REF!</v>
      </c>
      <c r="AT64" s="34" t="e">
        <f>(#REF!/AR64)-1</f>
        <v>#REF!</v>
      </c>
    </row>
    <row r="65" spans="1:46">
      <c r="A65" s="240" t="s">
        <v>40</v>
      </c>
      <c r="B65" s="83">
        <v>6118336049.4099998</v>
      </c>
      <c r="C65" s="84">
        <v>1.08</v>
      </c>
      <c r="D65" s="83">
        <v>6090635790.5100002</v>
      </c>
      <c r="E65" s="84">
        <v>1.08</v>
      </c>
      <c r="F65" s="28">
        <f t="shared" si="38"/>
        <v>-4.5274170421990461E-3</v>
      </c>
      <c r="G65" s="28">
        <f t="shared" si="39"/>
        <v>0</v>
      </c>
      <c r="H65" s="83">
        <v>6095102454.96</v>
      </c>
      <c r="I65" s="84">
        <v>1.08</v>
      </c>
      <c r="J65" s="28">
        <f t="shared" si="40"/>
        <v>7.3336587568730526E-4</v>
      </c>
      <c r="K65" s="28">
        <f t="shared" si="41"/>
        <v>0</v>
      </c>
      <c r="L65" s="83">
        <v>6130106098.4899998</v>
      </c>
      <c r="M65" s="84">
        <v>1</v>
      </c>
      <c r="N65" s="28">
        <f t="shared" si="42"/>
        <v>5.7429130664595936E-3</v>
      </c>
      <c r="O65" s="28">
        <f t="shared" si="43"/>
        <v>-7.4074074074074139E-2</v>
      </c>
      <c r="P65" s="83">
        <v>6255597812.6300001</v>
      </c>
      <c r="Q65" s="84">
        <v>1</v>
      </c>
      <c r="R65" s="28">
        <f t="shared" si="44"/>
        <v>2.0471377187241853E-2</v>
      </c>
      <c r="S65" s="28">
        <f t="shared" si="45"/>
        <v>0</v>
      </c>
      <c r="T65" s="83">
        <v>6270265075.3900003</v>
      </c>
      <c r="U65" s="84">
        <v>1.01</v>
      </c>
      <c r="V65" s="28">
        <f t="shared" si="46"/>
        <v>2.3446620449906717E-3</v>
      </c>
      <c r="W65" s="28">
        <f t="shared" si="47"/>
        <v>1.0000000000000009E-2</v>
      </c>
      <c r="X65" s="83">
        <v>6472967784.4799995</v>
      </c>
      <c r="Y65" s="84">
        <v>1.01</v>
      </c>
      <c r="Z65" s="28">
        <f t="shared" si="48"/>
        <v>3.2327614008789161E-2</v>
      </c>
      <c r="AA65" s="28">
        <f t="shared" si="49"/>
        <v>0</v>
      </c>
      <c r="AB65" s="83">
        <v>6416224902.71</v>
      </c>
      <c r="AC65" s="84">
        <v>1.01</v>
      </c>
      <c r="AD65" s="28">
        <f t="shared" si="50"/>
        <v>-8.7661307238466185E-3</v>
      </c>
      <c r="AE65" s="28">
        <f t="shared" si="51"/>
        <v>0</v>
      </c>
      <c r="AF65" s="83">
        <v>6366027342.3699999</v>
      </c>
      <c r="AG65" s="84">
        <v>1.01</v>
      </c>
      <c r="AH65" s="28">
        <f t="shared" si="52"/>
        <v>-7.8235350383055267E-3</v>
      </c>
      <c r="AI65" s="28">
        <f t="shared" si="53"/>
        <v>0</v>
      </c>
      <c r="AJ65" s="29">
        <f t="shared" si="16"/>
        <v>5.0628561723521743E-3</v>
      </c>
      <c r="AK65" s="29">
        <f t="shared" si="17"/>
        <v>-8.0092592592592663E-3</v>
      </c>
      <c r="AL65" s="30">
        <f t="shared" si="18"/>
        <v>4.5215567197285936E-2</v>
      </c>
      <c r="AM65" s="30">
        <f t="shared" si="19"/>
        <v>-6.4814814814814867E-2</v>
      </c>
      <c r="AN65" s="31">
        <f t="shared" si="20"/>
        <v>1.4425465479031478E-2</v>
      </c>
      <c r="AO65" s="90">
        <f t="shared" si="21"/>
        <v>2.6922594278717911E-2</v>
      </c>
      <c r="AP65" s="35"/>
      <c r="AQ65" s="51">
        <v>1300500308</v>
      </c>
      <c r="AR65" s="37">
        <v>1.19</v>
      </c>
      <c r="AS65" s="34" t="e">
        <f>(#REF!/AQ65)-1</f>
        <v>#REF!</v>
      </c>
      <c r="AT65" s="34" t="e">
        <f>(#REF!/AR65)-1</f>
        <v>#REF!</v>
      </c>
    </row>
    <row r="66" spans="1:46">
      <c r="A66" s="240" t="s">
        <v>123</v>
      </c>
      <c r="B66" s="83">
        <v>6740977619.0699997</v>
      </c>
      <c r="C66" s="84">
        <v>4</v>
      </c>
      <c r="D66" s="83">
        <v>6611515477.6899996</v>
      </c>
      <c r="E66" s="84">
        <v>4</v>
      </c>
      <c r="F66" s="28">
        <f t="shared" si="38"/>
        <v>-1.9205247175685031E-2</v>
      </c>
      <c r="G66" s="28">
        <f t="shared" si="39"/>
        <v>0</v>
      </c>
      <c r="H66" s="83">
        <v>6618082369.9300003</v>
      </c>
      <c r="I66" s="84">
        <v>4</v>
      </c>
      <c r="J66" s="28">
        <f t="shared" si="40"/>
        <v>9.932506793881293E-4</v>
      </c>
      <c r="K66" s="28">
        <f t="shared" si="41"/>
        <v>0</v>
      </c>
      <c r="L66" s="83">
        <v>6623765739.9200001</v>
      </c>
      <c r="M66" s="84">
        <v>4.01</v>
      </c>
      <c r="N66" s="28">
        <f t="shared" si="42"/>
        <v>8.5876386426116428E-4</v>
      </c>
      <c r="O66" s="28">
        <f t="shared" si="43"/>
        <v>2.4999999999999467E-3</v>
      </c>
      <c r="P66" s="83">
        <v>6345304061.6499996</v>
      </c>
      <c r="Q66" s="84">
        <v>3.99</v>
      </c>
      <c r="R66" s="28">
        <f t="shared" si="44"/>
        <v>-4.2039783591948654E-2</v>
      </c>
      <c r="S66" s="28">
        <f t="shared" si="45"/>
        <v>-4.9875311720697195E-3</v>
      </c>
      <c r="T66" s="83">
        <v>6331019416.3699999</v>
      </c>
      <c r="U66" s="84">
        <v>3.99</v>
      </c>
      <c r="V66" s="28">
        <f t="shared" si="46"/>
        <v>-2.2512152516589142E-3</v>
      </c>
      <c r="W66" s="28">
        <f t="shared" si="47"/>
        <v>0</v>
      </c>
      <c r="X66" s="83">
        <v>6130602177.5900002</v>
      </c>
      <c r="Y66" s="84">
        <v>3.99</v>
      </c>
      <c r="Z66" s="28">
        <f t="shared" si="48"/>
        <v>-3.1656393007070009E-2</v>
      </c>
      <c r="AA66" s="28">
        <f t="shared" si="49"/>
        <v>0</v>
      </c>
      <c r="AB66" s="83">
        <v>6131793298.3599997</v>
      </c>
      <c r="AC66" s="84">
        <v>3.99</v>
      </c>
      <c r="AD66" s="28">
        <f t="shared" si="50"/>
        <v>1.9429099059038035E-4</v>
      </c>
      <c r="AE66" s="28">
        <f t="shared" si="51"/>
        <v>0</v>
      </c>
      <c r="AF66" s="83">
        <v>6055365960.3900003</v>
      </c>
      <c r="AG66" s="84">
        <v>4</v>
      </c>
      <c r="AH66" s="28">
        <f t="shared" si="52"/>
        <v>-1.2464108663030186E-2</v>
      </c>
      <c r="AI66" s="28">
        <f t="shared" si="53"/>
        <v>2.5062656641603475E-3</v>
      </c>
      <c r="AJ66" s="29">
        <f t="shared" si="16"/>
        <v>-1.3196305269394139E-2</v>
      </c>
      <c r="AK66" s="29">
        <f t="shared" si="17"/>
        <v>2.3418115113218421E-6</v>
      </c>
      <c r="AL66" s="30">
        <f t="shared" si="18"/>
        <v>-8.4118311327664411E-2</v>
      </c>
      <c r="AM66" s="30">
        <f t="shared" si="19"/>
        <v>0</v>
      </c>
      <c r="AN66" s="31">
        <f t="shared" si="20"/>
        <v>1.6506951374668118E-2</v>
      </c>
      <c r="AO66" s="90">
        <f t="shared" si="21"/>
        <v>2.3116719644653847E-3</v>
      </c>
      <c r="AP66" s="35"/>
      <c r="AQ66" s="36">
        <v>776682398.99000001</v>
      </c>
      <c r="AR66" s="40">
        <v>2.4700000000000002</v>
      </c>
      <c r="AS66" s="34" t="e">
        <f>(#REF!/AQ66)-1</f>
        <v>#REF!</v>
      </c>
      <c r="AT66" s="34" t="e">
        <f>(#REF!/AR66)-1</f>
        <v>#REF!</v>
      </c>
    </row>
    <row r="67" spans="1:46">
      <c r="A67" s="241" t="s">
        <v>76</v>
      </c>
      <c r="B67" s="83">
        <v>43902008200.900002</v>
      </c>
      <c r="C67" s="84">
        <v>4240.1400000000003</v>
      </c>
      <c r="D67" s="83">
        <v>43815644279.279999</v>
      </c>
      <c r="E67" s="84">
        <v>4247.6400000000003</v>
      </c>
      <c r="F67" s="28">
        <f t="shared" si="38"/>
        <v>-1.9671975191839237E-3</v>
      </c>
      <c r="G67" s="28">
        <f t="shared" si="39"/>
        <v>1.7688095204403628E-3</v>
      </c>
      <c r="H67" s="83">
        <v>44920684839.5</v>
      </c>
      <c r="I67" s="83">
        <v>4255.29</v>
      </c>
      <c r="J67" s="28">
        <f t="shared" si="40"/>
        <v>2.5220228491369335E-2</v>
      </c>
      <c r="K67" s="28">
        <f t="shared" si="41"/>
        <v>1.8010000847528593E-3</v>
      </c>
      <c r="L67" s="83">
        <v>44960860386.279999</v>
      </c>
      <c r="M67" s="83">
        <v>4262.71</v>
      </c>
      <c r="N67" s="28">
        <f t="shared" si="42"/>
        <v>8.9436630192848954E-4</v>
      </c>
      <c r="O67" s="28">
        <f t="shared" si="43"/>
        <v>1.7437119444268364E-3</v>
      </c>
      <c r="P67" s="83">
        <v>47342435855.900002</v>
      </c>
      <c r="Q67" s="83">
        <v>4270.3100000000004</v>
      </c>
      <c r="R67" s="28">
        <f t="shared" si="44"/>
        <v>5.2969970973837301E-2</v>
      </c>
      <c r="S67" s="28">
        <f t="shared" si="45"/>
        <v>1.7829033642918152E-3</v>
      </c>
      <c r="T67" s="83">
        <v>50998711887</v>
      </c>
      <c r="U67" s="83">
        <v>4277.37</v>
      </c>
      <c r="V67" s="28">
        <f t="shared" si="46"/>
        <v>7.7230416327307316E-2</v>
      </c>
      <c r="W67" s="28">
        <f t="shared" si="47"/>
        <v>1.6532757574975799E-3</v>
      </c>
      <c r="X67" s="83">
        <v>51854288812.790001</v>
      </c>
      <c r="Y67" s="83">
        <v>4281.62</v>
      </c>
      <c r="Z67" s="28">
        <f t="shared" si="48"/>
        <v>1.677644187731131E-2</v>
      </c>
      <c r="AA67" s="28">
        <f t="shared" si="49"/>
        <v>9.9360120821906915E-4</v>
      </c>
      <c r="AB67" s="83">
        <v>52760928128.75</v>
      </c>
      <c r="AC67" s="83">
        <v>4288.8</v>
      </c>
      <c r="AD67" s="28">
        <f t="shared" si="50"/>
        <v>1.7484365068302199E-2</v>
      </c>
      <c r="AE67" s="28">
        <f t="shared" si="51"/>
        <v>1.676935365585991E-3</v>
      </c>
      <c r="AF67" s="83">
        <v>53239393555.889999</v>
      </c>
      <c r="AG67" s="83">
        <v>4295.8900000000003</v>
      </c>
      <c r="AH67" s="28">
        <f t="shared" si="52"/>
        <v>9.0685559202526318E-3</v>
      </c>
      <c r="AI67" s="28">
        <f t="shared" si="53"/>
        <v>1.6531430703227348E-3</v>
      </c>
      <c r="AJ67" s="29">
        <f t="shared" si="16"/>
        <v>2.4709643430140583E-2</v>
      </c>
      <c r="AK67" s="29">
        <f t="shared" si="17"/>
        <v>1.634172539442156E-3</v>
      </c>
      <c r="AL67" s="30">
        <f t="shared" si="18"/>
        <v>0.21507727277826202</v>
      </c>
      <c r="AM67" s="30">
        <f t="shared" si="19"/>
        <v>1.1359248900565961E-2</v>
      </c>
      <c r="AN67" s="31">
        <f t="shared" si="20"/>
        <v>2.724477306672779E-2</v>
      </c>
      <c r="AO67" s="90">
        <f t="shared" si="21"/>
        <v>2.6537396516136398E-4</v>
      </c>
      <c r="AP67" s="35"/>
      <c r="AQ67" s="33">
        <v>8144502990.9799995</v>
      </c>
      <c r="AR67" s="33">
        <v>2263.5700000000002</v>
      </c>
      <c r="AS67" s="34" t="e">
        <f>(#REF!/AQ67)-1</f>
        <v>#REF!</v>
      </c>
      <c r="AT67" s="34" t="e">
        <f>(#REF!/AR67)-1</f>
        <v>#REF!</v>
      </c>
    </row>
    <row r="68" spans="1:46">
      <c r="A68" s="241" t="s">
        <v>77</v>
      </c>
      <c r="B68" s="83">
        <v>241801933.87</v>
      </c>
      <c r="C68" s="83">
        <v>3831.28</v>
      </c>
      <c r="D68" s="83">
        <v>241982123.84999999</v>
      </c>
      <c r="E68" s="83">
        <v>3834.13</v>
      </c>
      <c r="F68" s="28">
        <f t="shared" si="38"/>
        <v>7.4519660416307845E-4</v>
      </c>
      <c r="G68" s="28">
        <f t="shared" si="39"/>
        <v>7.4387672005176049E-4</v>
      </c>
      <c r="H68" s="83">
        <v>242335599.28999999</v>
      </c>
      <c r="I68" s="83">
        <v>3839.75</v>
      </c>
      <c r="J68" s="28">
        <f t="shared" si="40"/>
        <v>1.4607502173140283E-3</v>
      </c>
      <c r="K68" s="28">
        <f t="shared" si="41"/>
        <v>1.4657823287160035E-3</v>
      </c>
      <c r="L68" s="83">
        <v>242091777.71000001</v>
      </c>
      <c r="M68" s="83">
        <v>3835.6</v>
      </c>
      <c r="N68" s="28">
        <f t="shared" si="42"/>
        <v>-1.0061319125804751E-3</v>
      </c>
      <c r="O68" s="28">
        <f t="shared" si="43"/>
        <v>-1.0807995312195041E-3</v>
      </c>
      <c r="P68" s="83">
        <v>241614846.55000001</v>
      </c>
      <c r="Q68" s="83">
        <v>3828.22</v>
      </c>
      <c r="R68" s="28">
        <f t="shared" si="44"/>
        <v>-1.9700427850602542E-3</v>
      </c>
      <c r="S68" s="28">
        <f t="shared" si="45"/>
        <v>-1.9240796746272054E-3</v>
      </c>
      <c r="T68" s="83">
        <v>242556570.55000001</v>
      </c>
      <c r="U68" s="83">
        <v>3843.19</v>
      </c>
      <c r="V68" s="28">
        <f t="shared" si="46"/>
        <v>3.897624725660717E-3</v>
      </c>
      <c r="W68" s="28">
        <f t="shared" si="47"/>
        <v>3.9104335696486239E-3</v>
      </c>
      <c r="X68" s="83">
        <v>243227493.13</v>
      </c>
      <c r="Y68" s="83">
        <v>3853.84</v>
      </c>
      <c r="Z68" s="28">
        <f t="shared" si="48"/>
        <v>2.7660457866742513E-3</v>
      </c>
      <c r="AA68" s="28">
        <f t="shared" si="49"/>
        <v>2.7711354369677511E-3</v>
      </c>
      <c r="AB68" s="83">
        <v>245974601.61000001</v>
      </c>
      <c r="AC68" s="83">
        <v>3897.55</v>
      </c>
      <c r="AD68" s="28">
        <f t="shared" si="50"/>
        <v>1.1294399513182283E-2</v>
      </c>
      <c r="AE68" s="28">
        <f t="shared" si="51"/>
        <v>1.1341934278537779E-2</v>
      </c>
      <c r="AF68" s="83">
        <v>246950688.05000001</v>
      </c>
      <c r="AG68" s="83">
        <v>3913.04</v>
      </c>
      <c r="AH68" s="28">
        <f t="shared" si="52"/>
        <v>3.9682407598635389E-3</v>
      </c>
      <c r="AI68" s="28">
        <f t="shared" si="53"/>
        <v>3.9742915421225591E-3</v>
      </c>
      <c r="AJ68" s="29">
        <f t="shared" si="16"/>
        <v>2.6445103636521458E-3</v>
      </c>
      <c r="AK68" s="29">
        <f t="shared" si="17"/>
        <v>2.6503218337747209E-3</v>
      </c>
      <c r="AL68" s="30">
        <f t="shared" si="18"/>
        <v>2.0532773747700198E-2</v>
      </c>
      <c r="AM68" s="30">
        <f t="shared" si="19"/>
        <v>2.0580940135050154E-2</v>
      </c>
      <c r="AN68" s="31">
        <f t="shared" si="20"/>
        <v>4.1020531715695368E-3</v>
      </c>
      <c r="AO68" s="90">
        <f t="shared" si="21"/>
        <v>4.1193547137395106E-3</v>
      </c>
      <c r="AP68" s="35"/>
      <c r="AQ68" s="33"/>
      <c r="AR68" s="33"/>
      <c r="AS68" s="34"/>
      <c r="AT68" s="34"/>
    </row>
    <row r="69" spans="1:46">
      <c r="A69" s="241" t="s">
        <v>100</v>
      </c>
      <c r="B69" s="83">
        <v>51939486.460000001</v>
      </c>
      <c r="C69" s="83">
        <v>11.161799999999999</v>
      </c>
      <c r="D69" s="83">
        <v>52039707.520000003</v>
      </c>
      <c r="E69" s="83">
        <v>11.1717</v>
      </c>
      <c r="F69" s="28">
        <f t="shared" si="38"/>
        <v>1.9295735639817178E-3</v>
      </c>
      <c r="G69" s="28">
        <f t="shared" si="39"/>
        <v>8.869537171423982E-4</v>
      </c>
      <c r="H69" s="83">
        <v>52143699.979999997</v>
      </c>
      <c r="I69" s="83">
        <v>11.1944</v>
      </c>
      <c r="J69" s="28">
        <f t="shared" si="40"/>
        <v>1.9983290636294768E-3</v>
      </c>
      <c r="K69" s="28">
        <f t="shared" si="41"/>
        <v>2.0319199405641388E-3</v>
      </c>
      <c r="L69" s="83">
        <v>52217720.159999996</v>
      </c>
      <c r="M69" s="83">
        <v>11.2171</v>
      </c>
      <c r="N69" s="28">
        <f t="shared" si="42"/>
        <v>1.4195421504110861E-3</v>
      </c>
      <c r="O69" s="28">
        <f t="shared" si="43"/>
        <v>2.0277996140927951E-3</v>
      </c>
      <c r="P69" s="83">
        <v>52311722.640000001</v>
      </c>
      <c r="Q69" s="83">
        <v>11.1995</v>
      </c>
      <c r="R69" s="28">
        <f t="shared" si="44"/>
        <v>1.800202684298965E-3</v>
      </c>
      <c r="S69" s="28">
        <f t="shared" si="45"/>
        <v>-1.5690329942676662E-3</v>
      </c>
      <c r="T69" s="83">
        <v>54607220.030000001</v>
      </c>
      <c r="U69" s="83">
        <v>11.690899999999999</v>
      </c>
      <c r="V69" s="28">
        <f t="shared" si="46"/>
        <v>4.3881127864918663E-2</v>
      </c>
      <c r="W69" s="28">
        <f t="shared" si="47"/>
        <v>4.3876958792803136E-2</v>
      </c>
      <c r="X69" s="83">
        <v>53880491.329999998</v>
      </c>
      <c r="Y69" s="83">
        <v>11.533200000000001</v>
      </c>
      <c r="Z69" s="28">
        <f t="shared" si="48"/>
        <v>-1.330828962911414E-2</v>
      </c>
      <c r="AA69" s="28">
        <f t="shared" si="49"/>
        <v>-1.3489124019536426E-2</v>
      </c>
      <c r="AB69" s="83">
        <v>53978532.07</v>
      </c>
      <c r="AC69" s="83">
        <v>11.5542</v>
      </c>
      <c r="AD69" s="28">
        <f t="shared" si="50"/>
        <v>1.8195962505155219E-3</v>
      </c>
      <c r="AE69" s="28">
        <f t="shared" si="51"/>
        <v>1.8208302986160837E-3</v>
      </c>
      <c r="AF69" s="83">
        <v>54108208.030000001</v>
      </c>
      <c r="AG69" s="83">
        <v>11.574400000000001</v>
      </c>
      <c r="AH69" s="28">
        <f t="shared" si="52"/>
        <v>2.4023617358070347E-3</v>
      </c>
      <c r="AI69" s="28">
        <f t="shared" si="53"/>
        <v>1.7482820100050965E-3</v>
      </c>
      <c r="AJ69" s="29">
        <f t="shared" si="16"/>
        <v>5.24280546055604E-3</v>
      </c>
      <c r="AK69" s="29">
        <f t="shared" si="17"/>
        <v>4.6668234199274449E-3</v>
      </c>
      <c r="AL69" s="30">
        <f t="shared" si="18"/>
        <v>3.9748503759461519E-2</v>
      </c>
      <c r="AM69" s="30">
        <f t="shared" si="19"/>
        <v>3.6046438769390621E-2</v>
      </c>
      <c r="AN69" s="31">
        <f t="shared" si="20"/>
        <v>1.6495984610994247E-2</v>
      </c>
      <c r="AO69" s="90">
        <f t="shared" si="21"/>
        <v>1.6693759258963506E-2</v>
      </c>
      <c r="AP69" s="35"/>
      <c r="AQ69" s="33">
        <v>421796041.39999998</v>
      </c>
      <c r="AR69" s="33">
        <v>2004.5</v>
      </c>
      <c r="AS69" s="34" t="e">
        <f>(#REF!/AQ69)-1</f>
        <v>#REF!</v>
      </c>
      <c r="AT69" s="34" t="e">
        <f>(#REF!/AR69)-1</f>
        <v>#REF!</v>
      </c>
    </row>
    <row r="70" spans="1:46">
      <c r="A70" s="240" t="s">
        <v>94</v>
      </c>
      <c r="B70" s="83">
        <v>14144667431.370001</v>
      </c>
      <c r="C70" s="83">
        <v>1157.27</v>
      </c>
      <c r="D70" s="83">
        <v>13555068337.940001</v>
      </c>
      <c r="E70" s="83">
        <v>1159.42</v>
      </c>
      <c r="F70" s="28">
        <f t="shared" si="38"/>
        <v>-4.1683489293102019E-2</v>
      </c>
      <c r="G70" s="28">
        <f t="shared" si="39"/>
        <v>1.8578205604570161E-3</v>
      </c>
      <c r="H70" s="83">
        <v>13524932705.139999</v>
      </c>
      <c r="I70" s="83">
        <v>1161.25</v>
      </c>
      <c r="J70" s="28">
        <f t="shared" si="40"/>
        <v>-2.2232003593558375E-3</v>
      </c>
      <c r="K70" s="28">
        <f t="shared" si="41"/>
        <v>1.5783753945937857E-3</v>
      </c>
      <c r="L70" s="83">
        <v>13462833503.48</v>
      </c>
      <c r="M70" s="83">
        <v>1163.99</v>
      </c>
      <c r="N70" s="28">
        <f t="shared" si="42"/>
        <v>-4.5914610455991206E-3</v>
      </c>
      <c r="O70" s="28">
        <f t="shared" si="43"/>
        <v>2.3595263724434956E-3</v>
      </c>
      <c r="P70" s="83">
        <v>13493006815.93</v>
      </c>
      <c r="Q70" s="83">
        <v>1166.8800000000001</v>
      </c>
      <c r="R70" s="28">
        <f t="shared" si="44"/>
        <v>2.2412304543617274E-3</v>
      </c>
      <c r="S70" s="28">
        <f t="shared" si="45"/>
        <v>2.4828391996495674E-3</v>
      </c>
      <c r="T70" s="83">
        <v>13616249228.549999</v>
      </c>
      <c r="U70" s="83">
        <v>1143.8</v>
      </c>
      <c r="V70" s="28">
        <f t="shared" si="46"/>
        <v>9.1337990339186298E-3</v>
      </c>
      <c r="W70" s="28">
        <f t="shared" si="47"/>
        <v>-1.9779240367475793E-2</v>
      </c>
      <c r="X70" s="83">
        <v>13869182774.940001</v>
      </c>
      <c r="Y70" s="83">
        <v>1145.58</v>
      </c>
      <c r="Z70" s="28">
        <f t="shared" si="48"/>
        <v>1.8575860513750035E-2</v>
      </c>
      <c r="AA70" s="28">
        <f t="shared" si="49"/>
        <v>1.5562161216995741E-3</v>
      </c>
      <c r="AB70" s="83">
        <v>13843415732.719999</v>
      </c>
      <c r="AC70" s="83">
        <v>1146.6300000000001</v>
      </c>
      <c r="AD70" s="28">
        <f t="shared" si="50"/>
        <v>-1.8578630506304429E-3</v>
      </c>
      <c r="AE70" s="28">
        <f t="shared" si="51"/>
        <v>9.1656628083606724E-4</v>
      </c>
      <c r="AF70" s="83">
        <v>13919859168.17</v>
      </c>
      <c r="AG70" s="83">
        <v>1148.3399999999999</v>
      </c>
      <c r="AH70" s="28">
        <f t="shared" si="52"/>
        <v>5.5220067739005126E-3</v>
      </c>
      <c r="AI70" s="28">
        <f t="shared" si="53"/>
        <v>1.4913267575414988E-3</v>
      </c>
      <c r="AJ70" s="29">
        <f t="shared" ref="AJ70:AJ133" si="54">AVERAGE(F70,J70,N70,R70,V70,Z70,AD70,AH70)</f>
        <v>-1.8603896215945645E-3</v>
      </c>
      <c r="AK70" s="29">
        <f t="shared" ref="AK70:AK133" si="55">AVERAGE(G70,K70,O70,S70,W70,AA70,AE70,AI70)</f>
        <v>-9.4207121003184885E-4</v>
      </c>
      <c r="AL70" s="30">
        <f t="shared" ref="AL70:AL133" si="56">((AF70-D70)/D70)</f>
        <v>2.6911766221714067E-2</v>
      </c>
      <c r="AM70" s="30">
        <f t="shared" ref="AM70:AM133" si="57">((AG70-E70)/E70)</f>
        <v>-9.5565023891257296E-3</v>
      </c>
      <c r="AN70" s="31">
        <f t="shared" ref="AN70:AN133" si="58">STDEV(F70,J70,N70,R70,V70,Z70,AD70,AH70)</f>
        <v>1.7741417338130089E-2</v>
      </c>
      <c r="AO70" s="90">
        <f t="shared" ref="AO70:AO133" si="59">STDEV(G70,K70,O70,S70,W70,AA70,AE70,AI70)</f>
        <v>7.627758923575206E-3</v>
      </c>
      <c r="AP70" s="35"/>
      <c r="AQ70" s="33"/>
      <c r="AR70" s="33"/>
      <c r="AS70" s="34"/>
      <c r="AT70" s="34"/>
    </row>
    <row r="71" spans="1:46">
      <c r="A71" s="240" t="s">
        <v>194</v>
      </c>
      <c r="B71" s="83">
        <v>20419156.300000001</v>
      </c>
      <c r="C71" s="84">
        <v>0.77</v>
      </c>
      <c r="D71" s="83">
        <v>20419156.300000001</v>
      </c>
      <c r="E71" s="84">
        <v>0.77</v>
      </c>
      <c r="F71" s="28">
        <f t="shared" si="38"/>
        <v>0</v>
      </c>
      <c r="G71" s="28">
        <f t="shared" si="39"/>
        <v>0</v>
      </c>
      <c r="H71" s="83">
        <v>20885327</v>
      </c>
      <c r="I71" s="84">
        <v>0.78</v>
      </c>
      <c r="J71" s="28">
        <f t="shared" si="40"/>
        <v>2.2830066685957991E-2</v>
      </c>
      <c r="K71" s="28">
        <f t="shared" si="41"/>
        <v>1.2987012987012998E-2</v>
      </c>
      <c r="L71" s="83">
        <v>20331854.145036787</v>
      </c>
      <c r="M71" s="84">
        <v>0.77</v>
      </c>
      <c r="N71" s="28">
        <f t="shared" si="42"/>
        <v>-2.6500559697399673E-2</v>
      </c>
      <c r="O71" s="28">
        <f t="shared" si="43"/>
        <v>-1.2820512820512832E-2</v>
      </c>
      <c r="P71" s="83">
        <v>20307922</v>
      </c>
      <c r="Q71" s="84">
        <v>0.76</v>
      </c>
      <c r="R71" s="28">
        <f t="shared" si="44"/>
        <v>-1.1770763682479434E-3</v>
      </c>
      <c r="S71" s="28">
        <f t="shared" si="45"/>
        <v>-1.2987012987012998E-2</v>
      </c>
      <c r="T71" s="83">
        <v>20283989.79853088</v>
      </c>
      <c r="U71" s="84">
        <v>0.76</v>
      </c>
      <c r="V71" s="28">
        <f t="shared" si="46"/>
        <v>-1.1784662886296115E-3</v>
      </c>
      <c r="W71" s="28">
        <f t="shared" si="47"/>
        <v>0</v>
      </c>
      <c r="X71" s="83">
        <v>20201671.790757399</v>
      </c>
      <c r="Y71" s="84">
        <v>0.76</v>
      </c>
      <c r="Z71" s="28">
        <f t="shared" si="48"/>
        <v>-4.0582749543407581E-3</v>
      </c>
      <c r="AA71" s="28">
        <f t="shared" si="49"/>
        <v>0</v>
      </c>
      <c r="AB71" s="83">
        <v>20235694.503651284</v>
      </c>
      <c r="AC71" s="84">
        <v>0.76190000000000002</v>
      </c>
      <c r="AD71" s="28">
        <f t="shared" si="50"/>
        <v>1.6841533337577828E-3</v>
      </c>
      <c r="AE71" s="28">
        <f t="shared" si="51"/>
        <v>2.500000000000017E-3</v>
      </c>
      <c r="AF71" s="83">
        <v>23986788.345254034</v>
      </c>
      <c r="AG71" s="84">
        <v>0.9012</v>
      </c>
      <c r="AH71" s="28">
        <f t="shared" si="52"/>
        <v>0.18537015573771937</v>
      </c>
      <c r="AI71" s="28">
        <f t="shared" si="53"/>
        <v>0.18283239270245435</v>
      </c>
      <c r="AJ71" s="29">
        <f t="shared" si="54"/>
        <v>2.2121249806102146E-2</v>
      </c>
      <c r="AK71" s="29">
        <f t="shared" si="55"/>
        <v>2.1563984985242694E-2</v>
      </c>
      <c r="AL71" s="30">
        <f t="shared" si="56"/>
        <v>0.17471985584703287</v>
      </c>
      <c r="AM71" s="30">
        <f t="shared" si="57"/>
        <v>0.17038961038961037</v>
      </c>
      <c r="AN71" s="31">
        <f t="shared" si="58"/>
        <v>6.7287091696849932E-2</v>
      </c>
      <c r="AO71" s="90">
        <f t="shared" si="59"/>
        <v>6.5700163943462481E-2</v>
      </c>
      <c r="AP71" s="35"/>
      <c r="AQ71" s="33"/>
      <c r="AR71" s="33"/>
      <c r="AS71" s="34"/>
      <c r="AT71" s="34"/>
    </row>
    <row r="72" spans="1:46">
      <c r="A72" s="240" t="s">
        <v>111</v>
      </c>
      <c r="B72" s="83">
        <v>820576270.80999994</v>
      </c>
      <c r="C72" s="83">
        <v>1202.44</v>
      </c>
      <c r="D72" s="83">
        <v>822511192.86000001</v>
      </c>
      <c r="E72" s="83">
        <v>1205.23</v>
      </c>
      <c r="F72" s="28">
        <f t="shared" si="38"/>
        <v>2.3580039038785371E-3</v>
      </c>
      <c r="G72" s="28">
        <f t="shared" si="39"/>
        <v>2.320282093077379E-3</v>
      </c>
      <c r="H72" s="83">
        <v>841561816.24000001</v>
      </c>
      <c r="I72" s="83">
        <v>1171.1600000000001</v>
      </c>
      <c r="J72" s="28">
        <f t="shared" si="40"/>
        <v>2.3161536943659088E-2</v>
      </c>
      <c r="K72" s="28">
        <f t="shared" si="41"/>
        <v>-2.82684632808675E-2</v>
      </c>
      <c r="L72" s="83">
        <v>841627669.54999995</v>
      </c>
      <c r="M72" s="84">
        <v>1172.26</v>
      </c>
      <c r="N72" s="28">
        <f t="shared" si="42"/>
        <v>7.8251304573403397E-5</v>
      </c>
      <c r="O72" s="28">
        <f t="shared" si="43"/>
        <v>9.3923972813271365E-4</v>
      </c>
      <c r="P72" s="83">
        <v>438486189.55000001</v>
      </c>
      <c r="Q72" s="84">
        <v>1150.98</v>
      </c>
      <c r="R72" s="28">
        <f t="shared" si="44"/>
        <v>-0.4790021699447583</v>
      </c>
      <c r="S72" s="28">
        <f t="shared" si="45"/>
        <v>-1.8152969477760884E-2</v>
      </c>
      <c r="T72" s="83">
        <v>440575335.29000002</v>
      </c>
      <c r="U72" s="84">
        <v>1157.3</v>
      </c>
      <c r="V72" s="28">
        <f t="shared" si="46"/>
        <v>4.7644504884954576E-3</v>
      </c>
      <c r="W72" s="28">
        <f t="shared" si="47"/>
        <v>5.4909729100418216E-3</v>
      </c>
      <c r="X72" s="83">
        <v>434512697.75999999</v>
      </c>
      <c r="Y72" s="83">
        <v>1152.03</v>
      </c>
      <c r="Z72" s="28">
        <f t="shared" si="48"/>
        <v>-1.3760728403031049E-2</v>
      </c>
      <c r="AA72" s="28">
        <f t="shared" si="49"/>
        <v>-4.5537025835997429E-3</v>
      </c>
      <c r="AB72" s="83">
        <v>434351216.17000002</v>
      </c>
      <c r="AC72" s="83">
        <v>1145.6300000000001</v>
      </c>
      <c r="AD72" s="28">
        <f t="shared" si="50"/>
        <v>-3.7163836829727585E-4</v>
      </c>
      <c r="AE72" s="28">
        <f t="shared" si="51"/>
        <v>-5.5554108833970155E-3</v>
      </c>
      <c r="AF72" s="83">
        <v>433613308.55000001</v>
      </c>
      <c r="AG72" s="83">
        <v>1148.3</v>
      </c>
      <c r="AH72" s="28">
        <f t="shared" si="52"/>
        <v>-1.6988731527142686E-3</v>
      </c>
      <c r="AI72" s="28">
        <f t="shared" si="53"/>
        <v>2.3305953929277736E-3</v>
      </c>
      <c r="AJ72" s="29">
        <f t="shared" si="54"/>
        <v>-5.805889590352431E-2</v>
      </c>
      <c r="AK72" s="29">
        <f t="shared" si="55"/>
        <v>-5.6811820126806819E-3</v>
      </c>
      <c r="AL72" s="30">
        <f t="shared" si="56"/>
        <v>-0.47281774118810621</v>
      </c>
      <c r="AM72" s="30">
        <f t="shared" si="57"/>
        <v>-4.7235797316694791E-2</v>
      </c>
      <c r="AN72" s="31">
        <f t="shared" si="58"/>
        <v>0.17039177574153375</v>
      </c>
      <c r="AO72" s="90">
        <f t="shared" si="59"/>
        <v>1.1734423234828477E-2</v>
      </c>
      <c r="AP72" s="35"/>
      <c r="AQ72" s="33"/>
      <c r="AR72" s="33"/>
      <c r="AS72" s="34"/>
      <c r="AT72" s="34"/>
    </row>
    <row r="73" spans="1:46" s="104" customFormat="1">
      <c r="A73" s="240" t="s">
        <v>112</v>
      </c>
      <c r="B73" s="83">
        <v>180773039.47</v>
      </c>
      <c r="C73" s="83">
        <v>156.15</v>
      </c>
      <c r="D73" s="83">
        <v>165781709.15000001</v>
      </c>
      <c r="E73" s="83">
        <v>143.11000000000001</v>
      </c>
      <c r="F73" s="28">
        <f t="shared" si="38"/>
        <v>-8.2929016207020534E-2</v>
      </c>
      <c r="G73" s="28">
        <f t="shared" si="39"/>
        <v>-8.3509446045469046E-2</v>
      </c>
      <c r="H73" s="83">
        <v>166038116.34</v>
      </c>
      <c r="I73" s="83">
        <v>143.33000000000001</v>
      </c>
      <c r="J73" s="28">
        <f t="shared" si="40"/>
        <v>1.5466554863902344E-3</v>
      </c>
      <c r="K73" s="28">
        <f t="shared" si="41"/>
        <v>1.5372790161414217E-3</v>
      </c>
      <c r="L73" s="83">
        <v>166046710.16</v>
      </c>
      <c r="M73" s="83">
        <v>143.34</v>
      </c>
      <c r="N73" s="28">
        <f t="shared" si="42"/>
        <v>5.1758115482321468E-5</v>
      </c>
      <c r="O73" s="28">
        <f t="shared" si="43"/>
        <v>6.976906439678298E-5</v>
      </c>
      <c r="P73" s="83">
        <v>164754968.52000001</v>
      </c>
      <c r="Q73" s="83">
        <v>142.22999999999999</v>
      </c>
      <c r="R73" s="28">
        <f t="shared" si="44"/>
        <v>-7.7793871300147035E-3</v>
      </c>
      <c r="S73" s="28">
        <f t="shared" si="45"/>
        <v>-7.7438258685643482E-3</v>
      </c>
      <c r="T73" s="83">
        <v>164587133.22999999</v>
      </c>
      <c r="U73" s="83">
        <v>142.08000000000001</v>
      </c>
      <c r="V73" s="28">
        <f t="shared" si="46"/>
        <v>-1.0186963798888258E-3</v>
      </c>
      <c r="W73" s="28">
        <f t="shared" si="47"/>
        <v>-1.0546298249312894E-3</v>
      </c>
      <c r="X73" s="83">
        <v>164835477.11000001</v>
      </c>
      <c r="Y73" s="83">
        <v>142.29</v>
      </c>
      <c r="Z73" s="28">
        <f t="shared" si="48"/>
        <v>1.5088900032846453E-3</v>
      </c>
      <c r="AA73" s="28">
        <f t="shared" si="49"/>
        <v>1.4780405405403964E-3</v>
      </c>
      <c r="AB73" s="83">
        <v>164782160.78</v>
      </c>
      <c r="AC73" s="83">
        <v>142.25</v>
      </c>
      <c r="AD73" s="28">
        <f t="shared" si="50"/>
        <v>-3.2345178923123092E-4</v>
      </c>
      <c r="AE73" s="28">
        <f t="shared" si="51"/>
        <v>-2.8111603064159141E-4</v>
      </c>
      <c r="AF73" s="83">
        <v>165030455.84999999</v>
      </c>
      <c r="AG73" s="83">
        <v>142.46</v>
      </c>
      <c r="AH73" s="28">
        <f t="shared" si="52"/>
        <v>1.5068079507191958E-3</v>
      </c>
      <c r="AI73" s="28">
        <f t="shared" si="53"/>
        <v>1.476274165202165E-3</v>
      </c>
      <c r="AJ73" s="29">
        <f t="shared" si="54"/>
        <v>-1.0929554993784863E-2</v>
      </c>
      <c r="AK73" s="29">
        <f t="shared" si="55"/>
        <v>-1.1003456872915689E-2</v>
      </c>
      <c r="AL73" s="30">
        <f t="shared" si="56"/>
        <v>-4.5315813418250785E-3</v>
      </c>
      <c r="AM73" s="30">
        <f t="shared" si="57"/>
        <v>-4.5419607295088087E-3</v>
      </c>
      <c r="AN73" s="31">
        <f t="shared" si="58"/>
        <v>2.9253042867362876E-2</v>
      </c>
      <c r="AO73" s="90">
        <f t="shared" si="59"/>
        <v>2.9454830471436103E-2</v>
      </c>
      <c r="AP73" s="35"/>
      <c r="AQ73" s="33"/>
      <c r="AR73" s="33"/>
      <c r="AS73" s="34"/>
      <c r="AT73" s="34"/>
    </row>
    <row r="74" spans="1:46">
      <c r="A74" s="240" t="s">
        <v>115</v>
      </c>
      <c r="B74" s="83">
        <v>682234420.32000005</v>
      </c>
      <c r="C74" s="84">
        <v>186.03073499999999</v>
      </c>
      <c r="D74" s="83">
        <v>754571885.35000002</v>
      </c>
      <c r="E74" s="84">
        <v>186.310056</v>
      </c>
      <c r="F74" s="28">
        <f t="shared" si="38"/>
        <v>0.10603021905003018</v>
      </c>
      <c r="G74" s="28">
        <f t="shared" si="39"/>
        <v>1.5014776993705376E-3</v>
      </c>
      <c r="H74" s="83">
        <v>757527111.13999999</v>
      </c>
      <c r="I74" s="84">
        <v>186.75777299999999</v>
      </c>
      <c r="J74" s="28">
        <f t="shared" si="40"/>
        <v>3.9164271123475697E-3</v>
      </c>
      <c r="K74" s="28">
        <f t="shared" si="41"/>
        <v>2.4030747969931532E-3</v>
      </c>
      <c r="L74" s="83">
        <v>685734160.02999997</v>
      </c>
      <c r="M74" s="84">
        <v>185.32472899999999</v>
      </c>
      <c r="N74" s="28">
        <f t="shared" si="42"/>
        <v>-9.4772781137772141E-2</v>
      </c>
      <c r="O74" s="28">
        <f t="shared" si="43"/>
        <v>-7.6732763353308748E-3</v>
      </c>
      <c r="P74" s="83">
        <v>692320957.05999994</v>
      </c>
      <c r="Q74" s="84">
        <v>186.87574499999999</v>
      </c>
      <c r="R74" s="28">
        <f t="shared" si="44"/>
        <v>9.6054672698700147E-3</v>
      </c>
      <c r="S74" s="28">
        <f t="shared" si="45"/>
        <v>8.3691799166208634E-3</v>
      </c>
      <c r="T74" s="83">
        <v>691696167.00999999</v>
      </c>
      <c r="U74" s="84">
        <v>187.030011</v>
      </c>
      <c r="V74" s="28">
        <f t="shared" si="46"/>
        <v>-9.0245722540767306E-4</v>
      </c>
      <c r="W74" s="28">
        <f t="shared" si="47"/>
        <v>8.2550038797173434E-4</v>
      </c>
      <c r="X74" s="83">
        <v>669514013.74000001</v>
      </c>
      <c r="Y74" s="84">
        <v>187.322926</v>
      </c>
      <c r="Z74" s="28">
        <f t="shared" si="48"/>
        <v>-3.2069215253695757E-2</v>
      </c>
      <c r="AA74" s="28">
        <f t="shared" si="49"/>
        <v>1.5661390299548964E-3</v>
      </c>
      <c r="AB74" s="83">
        <v>646274652.54999995</v>
      </c>
      <c r="AC74" s="84">
        <v>187.74208400000001</v>
      </c>
      <c r="AD74" s="28">
        <f t="shared" si="50"/>
        <v>-3.4710791280053568E-2</v>
      </c>
      <c r="AE74" s="28">
        <f t="shared" si="51"/>
        <v>2.2376225321187335E-3</v>
      </c>
      <c r="AF74" s="83">
        <v>646174488.63</v>
      </c>
      <c r="AG74" s="84">
        <v>188.11246700000001</v>
      </c>
      <c r="AH74" s="28">
        <f t="shared" si="52"/>
        <v>-1.5498661382547067E-4</v>
      </c>
      <c r="AI74" s="28">
        <f t="shared" si="53"/>
        <v>1.9728288517347229E-3</v>
      </c>
      <c r="AJ74" s="29">
        <f t="shared" si="54"/>
        <v>-5.3822647598133549E-3</v>
      </c>
      <c r="AK74" s="29">
        <f t="shared" si="55"/>
        <v>1.4003183599292208E-3</v>
      </c>
      <c r="AL74" s="30">
        <f t="shared" si="56"/>
        <v>-0.14365416844244211</v>
      </c>
      <c r="AM74" s="30">
        <f t="shared" si="57"/>
        <v>9.6742550493356429E-3</v>
      </c>
      <c r="AN74" s="31">
        <f t="shared" si="58"/>
        <v>5.648546292858514E-2</v>
      </c>
      <c r="AO74" s="90">
        <f t="shared" si="59"/>
        <v>4.3637739975147753E-3</v>
      </c>
      <c r="AP74" s="35"/>
      <c r="AQ74" s="33"/>
      <c r="AR74" s="33"/>
      <c r="AS74" s="34"/>
      <c r="AT74" s="34"/>
    </row>
    <row r="75" spans="1:46" s="104" customFormat="1">
      <c r="A75" s="240" t="s">
        <v>121</v>
      </c>
      <c r="B75" s="83">
        <v>1055185735.87</v>
      </c>
      <c r="C75" s="84">
        <v>1.4198999999999999</v>
      </c>
      <c r="D75" s="83">
        <v>1063784829.8</v>
      </c>
      <c r="E75" s="84">
        <v>1.423</v>
      </c>
      <c r="F75" s="28">
        <f t="shared" si="38"/>
        <v>8.1493652138028578E-3</v>
      </c>
      <c r="G75" s="28">
        <f t="shared" si="39"/>
        <v>2.1832523417142776E-3</v>
      </c>
      <c r="H75" s="83">
        <v>1065457574.92</v>
      </c>
      <c r="I75" s="84">
        <v>1.4252</v>
      </c>
      <c r="J75" s="28">
        <f t="shared" si="40"/>
        <v>1.5724468643856242E-3</v>
      </c>
      <c r="K75" s="28">
        <f t="shared" si="41"/>
        <v>1.5460295151089106E-3</v>
      </c>
      <c r="L75" s="83">
        <v>1065306280.3099999</v>
      </c>
      <c r="M75" s="84">
        <v>1.4225000000000001</v>
      </c>
      <c r="N75" s="28">
        <f t="shared" si="42"/>
        <v>-1.4199965682479125E-4</v>
      </c>
      <c r="O75" s="28">
        <f t="shared" si="43"/>
        <v>-1.8944709514453584E-3</v>
      </c>
      <c r="P75" s="83">
        <v>1071313211.95</v>
      </c>
      <c r="Q75" s="84">
        <v>1.4107000000000001</v>
      </c>
      <c r="R75" s="28">
        <f t="shared" si="44"/>
        <v>5.6386897843614617E-3</v>
      </c>
      <c r="S75" s="28">
        <f t="shared" si="45"/>
        <v>-8.2952548330404441E-3</v>
      </c>
      <c r="T75" s="83">
        <v>1069932729.05</v>
      </c>
      <c r="U75" s="84">
        <v>1.4101999999999999</v>
      </c>
      <c r="V75" s="28">
        <f t="shared" si="46"/>
        <v>-1.2885894476064063E-3</v>
      </c>
      <c r="W75" s="28">
        <f t="shared" si="47"/>
        <v>-3.5443396895170265E-4</v>
      </c>
      <c r="X75" s="83">
        <v>1084885963.4300001</v>
      </c>
      <c r="Y75" s="84">
        <v>1.4298999999999999</v>
      </c>
      <c r="Z75" s="28">
        <f t="shared" si="48"/>
        <v>1.3975864065096117E-2</v>
      </c>
      <c r="AA75" s="28">
        <f t="shared" si="49"/>
        <v>1.3969649695078749E-2</v>
      </c>
      <c r="AB75" s="83">
        <v>1184694946.1700001</v>
      </c>
      <c r="AC75" s="84">
        <v>1.4298</v>
      </c>
      <c r="AD75" s="28">
        <f t="shared" si="50"/>
        <v>9.1999515252683031E-2</v>
      </c>
      <c r="AE75" s="28">
        <f t="shared" si="51"/>
        <v>-6.993496048673962E-5</v>
      </c>
      <c r="AF75" s="83">
        <v>1186362451.9000001</v>
      </c>
      <c r="AG75" s="84">
        <v>1.4298</v>
      </c>
      <c r="AH75" s="28">
        <f t="shared" si="52"/>
        <v>1.407540173435278E-3</v>
      </c>
      <c r="AI75" s="28">
        <f t="shared" si="53"/>
        <v>0</v>
      </c>
      <c r="AJ75" s="29">
        <f t="shared" si="54"/>
        <v>1.5164104031166647E-2</v>
      </c>
      <c r="AK75" s="29">
        <f t="shared" si="55"/>
        <v>8.8560460474721141E-4</v>
      </c>
      <c r="AL75" s="30">
        <f t="shared" si="56"/>
        <v>0.11522783430089496</v>
      </c>
      <c r="AM75" s="30">
        <f t="shared" si="57"/>
        <v>4.7786366830638912E-3</v>
      </c>
      <c r="AN75" s="31">
        <f t="shared" si="58"/>
        <v>3.145058831057905E-2</v>
      </c>
      <c r="AO75" s="90">
        <f t="shared" si="59"/>
        <v>6.1940562960770603E-3</v>
      </c>
      <c r="AP75" s="35"/>
      <c r="AQ75" s="33"/>
      <c r="AR75" s="33"/>
      <c r="AS75" s="34"/>
      <c r="AT75" s="34"/>
    </row>
    <row r="76" spans="1:46" s="104" customFormat="1">
      <c r="A76" s="240" t="s">
        <v>152</v>
      </c>
      <c r="B76" s="83">
        <v>491629453.38999999</v>
      </c>
      <c r="C76" s="84">
        <v>1.1465000000000001</v>
      </c>
      <c r="D76" s="83">
        <v>490798883.43000001</v>
      </c>
      <c r="E76" s="84">
        <v>1.1444000000000001</v>
      </c>
      <c r="F76" s="28">
        <f t="shared" si="38"/>
        <v>-1.6894227029581642E-3</v>
      </c>
      <c r="G76" s="28">
        <f t="shared" si="39"/>
        <v>-1.8316615787178287E-3</v>
      </c>
      <c r="H76" s="83">
        <v>488769824.69999999</v>
      </c>
      <c r="I76" s="84">
        <v>1.1466000000000001</v>
      </c>
      <c r="J76" s="28">
        <f t="shared" si="40"/>
        <v>-4.1341958967382464E-3</v>
      </c>
      <c r="K76" s="28">
        <f t="shared" si="41"/>
        <v>1.9224047535826457E-3</v>
      </c>
      <c r="L76" s="83">
        <v>489791357.29000002</v>
      </c>
      <c r="M76" s="84">
        <v>1.1538999999999999</v>
      </c>
      <c r="N76" s="28">
        <f t="shared" si="42"/>
        <v>2.0900074807748935E-3</v>
      </c>
      <c r="O76" s="28">
        <f t="shared" si="43"/>
        <v>6.3666492237919601E-3</v>
      </c>
      <c r="P76" s="83">
        <v>492103852.45999998</v>
      </c>
      <c r="Q76" s="84">
        <v>1.1596</v>
      </c>
      <c r="R76" s="28">
        <f t="shared" si="44"/>
        <v>4.7213882719264778E-3</v>
      </c>
      <c r="S76" s="28">
        <f t="shared" si="45"/>
        <v>4.9397694774244204E-3</v>
      </c>
      <c r="T76" s="83">
        <v>494070242.47000003</v>
      </c>
      <c r="U76" s="84">
        <v>1.1645000000000001</v>
      </c>
      <c r="V76" s="28">
        <f t="shared" si="46"/>
        <v>3.9958842024303918E-3</v>
      </c>
      <c r="W76" s="28">
        <f t="shared" si="47"/>
        <v>4.2255950327700301E-3</v>
      </c>
      <c r="X76" s="83">
        <v>501043823.77999997</v>
      </c>
      <c r="Y76" s="84">
        <v>1.1769000000000001</v>
      </c>
      <c r="Z76" s="28">
        <f t="shared" si="48"/>
        <v>1.4114554390357519E-2</v>
      </c>
      <c r="AA76" s="28">
        <f t="shared" si="49"/>
        <v>1.0648346930012851E-2</v>
      </c>
      <c r="AB76" s="83">
        <v>500080585.92000002</v>
      </c>
      <c r="AC76" s="84">
        <v>1.1746000000000001</v>
      </c>
      <c r="AD76" s="28">
        <f t="shared" si="50"/>
        <v>-1.9224622962778931E-3</v>
      </c>
      <c r="AE76" s="28">
        <f t="shared" si="51"/>
        <v>-1.954286685359817E-3</v>
      </c>
      <c r="AF76" s="83">
        <v>503058953.64999998</v>
      </c>
      <c r="AG76" s="84">
        <v>1.1811</v>
      </c>
      <c r="AH76" s="28">
        <f t="shared" si="52"/>
        <v>5.9557755566948195E-3</v>
      </c>
      <c r="AI76" s="28">
        <f t="shared" si="53"/>
        <v>5.5337987399965522E-3</v>
      </c>
      <c r="AJ76" s="29">
        <f t="shared" si="54"/>
        <v>2.8914411257762243E-3</v>
      </c>
      <c r="AK76" s="29">
        <f t="shared" si="55"/>
        <v>3.7313269866876019E-3</v>
      </c>
      <c r="AL76" s="30">
        <f t="shared" si="56"/>
        <v>2.4979825003510949E-2</v>
      </c>
      <c r="AM76" s="30">
        <f t="shared" si="57"/>
        <v>3.2069206571128932E-2</v>
      </c>
      <c r="AN76" s="31">
        <f t="shared" si="58"/>
        <v>5.7826930077744436E-3</v>
      </c>
      <c r="AO76" s="90">
        <f t="shared" si="59"/>
        <v>4.2475012993865744E-3</v>
      </c>
      <c r="AP76" s="35"/>
      <c r="AQ76" s="33"/>
      <c r="AR76" s="33"/>
      <c r="AS76" s="34"/>
      <c r="AT76" s="34"/>
    </row>
    <row r="77" spans="1:46" s="104" customFormat="1">
      <c r="A77" s="240" t="s">
        <v>158</v>
      </c>
      <c r="B77" s="83">
        <v>1472388436.03</v>
      </c>
      <c r="C77" s="84">
        <v>0.99629999999999996</v>
      </c>
      <c r="D77" s="83">
        <v>1428336782.9100001</v>
      </c>
      <c r="E77" s="84">
        <v>0.99750000000000005</v>
      </c>
      <c r="F77" s="28">
        <f t="shared" si="38"/>
        <v>-2.9918499793964919E-2</v>
      </c>
      <c r="G77" s="28">
        <f t="shared" si="39"/>
        <v>1.2044564890094248E-3</v>
      </c>
      <c r="H77" s="83">
        <v>1453122662.6600001</v>
      </c>
      <c r="I77" s="84">
        <v>1.0146999999999999</v>
      </c>
      <c r="J77" s="28">
        <f t="shared" si="40"/>
        <v>1.7352966083743124E-2</v>
      </c>
      <c r="K77" s="28">
        <f t="shared" si="41"/>
        <v>1.7243107769423439E-2</v>
      </c>
      <c r="L77" s="83">
        <v>1453175404.03</v>
      </c>
      <c r="M77" s="84">
        <v>1.0150999999999999</v>
      </c>
      <c r="N77" s="28">
        <f t="shared" si="42"/>
        <v>3.6295194724539177E-5</v>
      </c>
      <c r="O77" s="28">
        <f t="shared" si="43"/>
        <v>3.9420518379812354E-4</v>
      </c>
      <c r="P77" s="83">
        <v>1424894228.1900001</v>
      </c>
      <c r="Q77" s="84">
        <v>1.0174000000000001</v>
      </c>
      <c r="R77" s="28">
        <f t="shared" si="44"/>
        <v>-1.9461639497592314E-2</v>
      </c>
      <c r="S77" s="28">
        <f t="shared" si="45"/>
        <v>2.265786622007872E-3</v>
      </c>
      <c r="T77" s="83">
        <v>1424116985.98</v>
      </c>
      <c r="U77" s="84">
        <v>1.0190999999999999</v>
      </c>
      <c r="V77" s="28">
        <f t="shared" si="46"/>
        <v>-5.4547361805749287E-4</v>
      </c>
      <c r="W77" s="28">
        <f t="shared" si="47"/>
        <v>1.6709258895221276E-3</v>
      </c>
      <c r="X77" s="83">
        <v>1425201632.4000001</v>
      </c>
      <c r="Y77" s="84">
        <v>1.0213000000000001</v>
      </c>
      <c r="Z77" s="28">
        <f t="shared" si="48"/>
        <v>7.6162733165750524E-4</v>
      </c>
      <c r="AA77" s="28">
        <f t="shared" si="49"/>
        <v>2.1587675399864607E-3</v>
      </c>
      <c r="AB77" s="83">
        <v>1425315206.51</v>
      </c>
      <c r="AC77" s="84">
        <v>1.0218</v>
      </c>
      <c r="AD77" s="28">
        <f t="shared" si="50"/>
        <v>7.9689853995353237E-5</v>
      </c>
      <c r="AE77" s="28">
        <f t="shared" si="51"/>
        <v>4.8957211397233414E-4</v>
      </c>
      <c r="AF77" s="83">
        <v>1426488269.1400001</v>
      </c>
      <c r="AG77" s="84">
        <v>1.0226</v>
      </c>
      <c r="AH77" s="28">
        <f t="shared" si="52"/>
        <v>8.230197956509939E-4</v>
      </c>
      <c r="AI77" s="28">
        <f t="shared" si="53"/>
        <v>7.8293208064191802E-4</v>
      </c>
      <c r="AJ77" s="29">
        <f t="shared" si="54"/>
        <v>-3.8590018312304008E-3</v>
      </c>
      <c r="AK77" s="29">
        <f t="shared" si="55"/>
        <v>3.2762192110452125E-3</v>
      </c>
      <c r="AL77" s="30">
        <f t="shared" si="56"/>
        <v>-1.2941722093258285E-3</v>
      </c>
      <c r="AM77" s="30">
        <f t="shared" si="57"/>
        <v>2.5162907268170324E-2</v>
      </c>
      <c r="AN77" s="31">
        <f t="shared" si="58"/>
        <v>1.4429260746087613E-2</v>
      </c>
      <c r="AO77" s="90">
        <f t="shared" si="59"/>
        <v>5.6883427575594005E-3</v>
      </c>
      <c r="AP77" s="35"/>
      <c r="AQ77" s="33"/>
      <c r="AR77" s="33"/>
      <c r="AS77" s="34"/>
      <c r="AT77" s="34"/>
    </row>
    <row r="78" spans="1:46" s="131" customFormat="1" ht="15.75" customHeight="1">
      <c r="A78" s="240" t="s">
        <v>182</v>
      </c>
      <c r="B78" s="83">
        <v>17431415752.459999</v>
      </c>
      <c r="C78" s="84">
        <v>106.07</v>
      </c>
      <c r="D78" s="83">
        <v>17596413267.099998</v>
      </c>
      <c r="E78" s="84">
        <v>106.24</v>
      </c>
      <c r="F78" s="28">
        <f t="shared" si="38"/>
        <v>9.465525748630842E-3</v>
      </c>
      <c r="G78" s="28">
        <f t="shared" si="39"/>
        <v>1.6027151880833573E-3</v>
      </c>
      <c r="H78" s="83">
        <v>17651738510.950001</v>
      </c>
      <c r="I78" s="84">
        <v>106.4</v>
      </c>
      <c r="J78" s="28">
        <f t="shared" si="40"/>
        <v>3.1441205096861334E-3</v>
      </c>
      <c r="K78" s="28">
        <f t="shared" si="41"/>
        <v>1.5060240963856439E-3</v>
      </c>
      <c r="L78" s="83">
        <v>17816910543.509998</v>
      </c>
      <c r="M78" s="84">
        <v>106.58</v>
      </c>
      <c r="N78" s="28">
        <f t="shared" si="42"/>
        <v>9.3572671302339702E-3</v>
      </c>
      <c r="O78" s="28">
        <f t="shared" si="43"/>
        <v>1.6917293233082011E-3</v>
      </c>
      <c r="P78" s="83">
        <v>18502867161.549999</v>
      </c>
      <c r="Q78" s="84">
        <v>106.77</v>
      </c>
      <c r="R78" s="28">
        <f t="shared" si="44"/>
        <v>3.8500312181781036E-2</v>
      </c>
      <c r="S78" s="28">
        <f t="shared" si="45"/>
        <v>1.7826984424844973E-3</v>
      </c>
      <c r="T78" s="83">
        <v>18914355973.52</v>
      </c>
      <c r="U78" s="84">
        <v>106.94</v>
      </c>
      <c r="V78" s="28">
        <f t="shared" si="46"/>
        <v>2.2239191816990297E-2</v>
      </c>
      <c r="W78" s="28">
        <f t="shared" si="47"/>
        <v>1.5922075489369833E-3</v>
      </c>
      <c r="X78" s="83">
        <v>19902679557.93</v>
      </c>
      <c r="Y78" s="84">
        <v>107.11</v>
      </c>
      <c r="Z78" s="28">
        <f t="shared" si="48"/>
        <v>5.2252563385908973E-2</v>
      </c>
      <c r="AA78" s="28">
        <f t="shared" si="49"/>
        <v>1.5896764540864197E-3</v>
      </c>
      <c r="AB78" s="83">
        <v>20461088349.07</v>
      </c>
      <c r="AC78" s="84">
        <v>107.26</v>
      </c>
      <c r="AD78" s="28">
        <f t="shared" si="50"/>
        <v>2.805696537065069E-2</v>
      </c>
      <c r="AE78" s="28">
        <f t="shared" si="51"/>
        <v>1.4004294650359975E-3</v>
      </c>
      <c r="AF78" s="83">
        <v>20902542455.130001</v>
      </c>
      <c r="AG78" s="84">
        <v>107.43</v>
      </c>
      <c r="AH78" s="28">
        <f t="shared" si="52"/>
        <v>2.1575299345211341E-2</v>
      </c>
      <c r="AI78" s="28">
        <f t="shared" si="53"/>
        <v>1.5849338057057774E-3</v>
      </c>
      <c r="AJ78" s="29">
        <f t="shared" si="54"/>
        <v>2.3073905686136664E-2</v>
      </c>
      <c r="AK78" s="29">
        <f t="shared" si="55"/>
        <v>1.5938017905033595E-3</v>
      </c>
      <c r="AL78" s="30">
        <f t="shared" si="56"/>
        <v>0.1878865390261929</v>
      </c>
      <c r="AM78" s="30">
        <f t="shared" si="57"/>
        <v>1.1201054216867583E-2</v>
      </c>
      <c r="AN78" s="31">
        <f t="shared" si="58"/>
        <v>1.6421553996124504E-2</v>
      </c>
      <c r="AO78" s="90">
        <f t="shared" si="59"/>
        <v>1.137335083616328E-4</v>
      </c>
      <c r="AP78" s="35"/>
      <c r="AQ78" s="33"/>
      <c r="AR78" s="33"/>
      <c r="AS78" s="34"/>
      <c r="AT78" s="34"/>
    </row>
    <row r="79" spans="1:46" s="131" customFormat="1" ht="15.75" customHeight="1">
      <c r="A79" s="240" t="s">
        <v>187</v>
      </c>
      <c r="B79" s="83">
        <v>294349384.56</v>
      </c>
      <c r="C79" s="83">
        <v>1063.26</v>
      </c>
      <c r="D79" s="83">
        <v>295484581.07999998</v>
      </c>
      <c r="E79" s="83">
        <v>1065.46</v>
      </c>
      <c r="F79" s="28">
        <f t="shared" si="38"/>
        <v>3.8566295006762044E-3</v>
      </c>
      <c r="G79" s="28">
        <f t="shared" si="39"/>
        <v>2.0691082143596538E-3</v>
      </c>
      <c r="H79" s="83">
        <v>295374759.26999998</v>
      </c>
      <c r="I79" s="83">
        <v>1067.6600000000001</v>
      </c>
      <c r="J79" s="28">
        <f t="shared" si="40"/>
        <v>-3.7166680440178042E-4</v>
      </c>
      <c r="K79" s="28">
        <f t="shared" si="41"/>
        <v>2.0648358455503213E-3</v>
      </c>
      <c r="L79" s="83">
        <v>298099119.69</v>
      </c>
      <c r="M79" s="83">
        <v>1069.8699999999999</v>
      </c>
      <c r="N79" s="28">
        <f t="shared" si="42"/>
        <v>9.2234029296650154E-3</v>
      </c>
      <c r="O79" s="28">
        <f t="shared" si="43"/>
        <v>2.0699473615194059E-3</v>
      </c>
      <c r="P79" s="83">
        <v>300269929.41000003</v>
      </c>
      <c r="Q79" s="83">
        <v>1072.05</v>
      </c>
      <c r="R79" s="28">
        <f t="shared" si="44"/>
        <v>7.2821742052022916E-3</v>
      </c>
      <c r="S79" s="28">
        <f t="shared" si="45"/>
        <v>2.0376307401834466E-3</v>
      </c>
      <c r="T79" s="83">
        <v>302063361.05000001</v>
      </c>
      <c r="U79" s="83">
        <v>1074.19</v>
      </c>
      <c r="V79" s="28">
        <f t="shared" si="46"/>
        <v>5.9727314137779201E-3</v>
      </c>
      <c r="W79" s="28">
        <f t="shared" si="47"/>
        <v>1.996175551513549E-3</v>
      </c>
      <c r="X79" s="83">
        <v>304502533.23000002</v>
      </c>
      <c r="Y79" s="83">
        <v>1076.32</v>
      </c>
      <c r="Z79" s="28">
        <f t="shared" si="48"/>
        <v>8.0750348917565523E-3</v>
      </c>
      <c r="AA79" s="28">
        <f t="shared" si="49"/>
        <v>1.9828894329679868E-3</v>
      </c>
      <c r="AB79" s="83">
        <v>302931570.22000003</v>
      </c>
      <c r="AC79" s="83">
        <v>1076.02</v>
      </c>
      <c r="AD79" s="28">
        <f t="shared" si="50"/>
        <v>-5.1591131060095136E-3</v>
      </c>
      <c r="AE79" s="28">
        <f t="shared" si="51"/>
        <v>-2.7872751598033532E-4</v>
      </c>
      <c r="AF79" s="83">
        <v>303154980.67000002</v>
      </c>
      <c r="AG79" s="83">
        <v>1078.1500000000001</v>
      </c>
      <c r="AH79" s="28">
        <f t="shared" si="52"/>
        <v>7.3749477427439872E-4</v>
      </c>
      <c r="AI79" s="28">
        <f t="shared" si="53"/>
        <v>1.9795171093475112E-3</v>
      </c>
      <c r="AJ79" s="29">
        <f t="shared" si="54"/>
        <v>3.7020859756176361E-3</v>
      </c>
      <c r="AK79" s="29">
        <f t="shared" si="55"/>
        <v>1.7401720924326925E-3</v>
      </c>
      <c r="AL79" s="30">
        <f t="shared" si="56"/>
        <v>2.5958713520565516E-2</v>
      </c>
      <c r="AM79" s="30">
        <f t="shared" si="57"/>
        <v>1.1910348581833249E-2</v>
      </c>
      <c r="AN79" s="31">
        <f t="shared" si="58"/>
        <v>4.9498842863361864E-3</v>
      </c>
      <c r="AO79" s="90">
        <f t="shared" si="59"/>
        <v>8.1665957626609416E-4</v>
      </c>
      <c r="AP79" s="35"/>
      <c r="AQ79" s="33"/>
      <c r="AR79" s="33"/>
      <c r="AS79" s="34"/>
      <c r="AT79" s="34"/>
    </row>
    <row r="80" spans="1:46" s="370" customFormat="1" ht="15.75" customHeight="1">
      <c r="A80" s="240" t="s">
        <v>196</v>
      </c>
      <c r="B80" s="83">
        <v>1606915484.46</v>
      </c>
      <c r="C80" s="83">
        <v>1.0382</v>
      </c>
      <c r="D80" s="83">
        <v>1590860157.1600001</v>
      </c>
      <c r="E80" s="83">
        <v>1.0410999999999999</v>
      </c>
      <c r="F80" s="28">
        <f t="shared" si="38"/>
        <v>-9.9913949770639651E-3</v>
      </c>
      <c r="G80" s="28">
        <f t="shared" si="39"/>
        <v>2.7932960893853813E-3</v>
      </c>
      <c r="H80" s="83">
        <v>1595432916.3299999</v>
      </c>
      <c r="I80" s="84">
        <v>1.0427999999999999</v>
      </c>
      <c r="J80" s="28">
        <f>((H80-D80)/D80)</f>
        <v>2.8743941756408792E-3</v>
      </c>
      <c r="K80" s="28">
        <f>((I80-E80)/E80)</f>
        <v>1.632888291230463E-3</v>
      </c>
      <c r="L80" s="83">
        <v>1603855863.5799999</v>
      </c>
      <c r="M80" s="84">
        <v>1.0458000000000001</v>
      </c>
      <c r="N80" s="28">
        <f>((L80-H80)/H80)</f>
        <v>5.2794117281818667E-3</v>
      </c>
      <c r="O80" s="28">
        <f>((M80-I80)/I80)</f>
        <v>2.8768699654776694E-3</v>
      </c>
      <c r="P80" s="83">
        <v>1596704757.1700001</v>
      </c>
      <c r="Q80" s="84">
        <v>1.0477000000000001</v>
      </c>
      <c r="R80" s="28">
        <f>((P80-L80)/L80)</f>
        <v>-4.4586964280179855E-3</v>
      </c>
      <c r="S80" s="28">
        <f>((Q80-M80)/M80)</f>
        <v>1.8167909734174916E-3</v>
      </c>
      <c r="T80" s="83">
        <v>1603544792.8599999</v>
      </c>
      <c r="U80" s="84">
        <v>1.0498000000000001</v>
      </c>
      <c r="V80" s="28">
        <f>((T80-P80)/P80)</f>
        <v>4.2838449996999445E-3</v>
      </c>
      <c r="W80" s="28">
        <f>((U80-Q80)/Q80)</f>
        <v>2.004390569819596E-3</v>
      </c>
      <c r="X80" s="83">
        <v>1601999044.5799999</v>
      </c>
      <c r="Y80" s="84">
        <v>1.0518000000000001</v>
      </c>
      <c r="Z80" s="28">
        <f t="shared" si="48"/>
        <v>-9.6395703249614519E-4</v>
      </c>
      <c r="AA80" s="28">
        <f t="shared" si="49"/>
        <v>1.9051247856734631E-3</v>
      </c>
      <c r="AB80" s="83">
        <v>1619948616.6800001</v>
      </c>
      <c r="AC80" s="84">
        <v>1.0539000000000001</v>
      </c>
      <c r="AD80" s="28">
        <f t="shared" si="50"/>
        <v>1.1204483648556749E-2</v>
      </c>
      <c r="AE80" s="28">
        <f t="shared" si="51"/>
        <v>1.9965772960638816E-3</v>
      </c>
      <c r="AF80" s="83">
        <v>1607103433.21</v>
      </c>
      <c r="AG80" s="84">
        <v>1.0164</v>
      </c>
      <c r="AH80" s="28">
        <f t="shared" si="52"/>
        <v>-7.9293771035315683E-3</v>
      </c>
      <c r="AI80" s="28">
        <f t="shared" si="53"/>
        <v>-3.5582123541133021E-2</v>
      </c>
      <c r="AJ80" s="29">
        <f t="shared" si="54"/>
        <v>3.7338626371222075E-5</v>
      </c>
      <c r="AK80" s="29">
        <f t="shared" si="55"/>
        <v>-2.5695231962581345E-3</v>
      </c>
      <c r="AL80" s="30">
        <f t="shared" si="56"/>
        <v>1.0210373285730791E-2</v>
      </c>
      <c r="AM80" s="30">
        <f t="shared" si="57"/>
        <v>-2.3724906349053835E-2</v>
      </c>
      <c r="AN80" s="31">
        <f t="shared" si="58"/>
        <v>7.2064171832781571E-3</v>
      </c>
      <c r="AO80" s="90">
        <f t="shared" si="59"/>
        <v>1.3346734541270935E-2</v>
      </c>
      <c r="AP80" s="35"/>
      <c r="AQ80" s="33"/>
      <c r="AR80" s="33"/>
      <c r="AS80" s="34"/>
      <c r="AT80" s="34"/>
    </row>
    <row r="81" spans="1:46" s="138" customFormat="1" ht="15.75" customHeight="1">
      <c r="A81" s="240" t="s">
        <v>259</v>
      </c>
      <c r="B81" s="83">
        <v>0</v>
      </c>
      <c r="C81" s="83">
        <v>0</v>
      </c>
      <c r="D81" s="83">
        <v>0</v>
      </c>
      <c r="E81" s="83">
        <v>0</v>
      </c>
      <c r="F81" s="28" t="e">
        <f t="shared" si="38"/>
        <v>#DIV/0!</v>
      </c>
      <c r="G81" s="28" t="e">
        <f t="shared" si="39"/>
        <v>#DIV/0!</v>
      </c>
      <c r="H81" s="83">
        <v>0</v>
      </c>
      <c r="I81" s="84">
        <v>0</v>
      </c>
      <c r="J81" s="28" t="e">
        <f t="shared" si="40"/>
        <v>#DIV/0!</v>
      </c>
      <c r="K81" s="28" t="e">
        <f t="shared" si="41"/>
        <v>#DIV/0!</v>
      </c>
      <c r="L81" s="83">
        <v>0</v>
      </c>
      <c r="M81" s="84">
        <v>0</v>
      </c>
      <c r="N81" s="28" t="e">
        <f t="shared" si="42"/>
        <v>#DIV/0!</v>
      </c>
      <c r="O81" s="28" t="e">
        <f t="shared" si="43"/>
        <v>#DIV/0!</v>
      </c>
      <c r="P81" s="83">
        <v>0</v>
      </c>
      <c r="Q81" s="84">
        <v>0</v>
      </c>
      <c r="R81" s="28" t="e">
        <f t="shared" si="44"/>
        <v>#DIV/0!</v>
      </c>
      <c r="S81" s="28" t="e">
        <f t="shared" si="45"/>
        <v>#DIV/0!</v>
      </c>
      <c r="T81" s="83">
        <v>0</v>
      </c>
      <c r="U81" s="84">
        <v>0</v>
      </c>
      <c r="V81" s="28" t="e">
        <f t="shared" si="46"/>
        <v>#DIV/0!</v>
      </c>
      <c r="W81" s="28" t="e">
        <f t="shared" si="47"/>
        <v>#DIV/0!</v>
      </c>
      <c r="X81" s="83">
        <v>108071151.62</v>
      </c>
      <c r="Y81" s="84">
        <v>101</v>
      </c>
      <c r="Z81" s="28" t="e">
        <f t="shared" si="48"/>
        <v>#DIV/0!</v>
      </c>
      <c r="AA81" s="28" t="e">
        <f t="shared" si="49"/>
        <v>#DIV/0!</v>
      </c>
      <c r="AB81" s="83">
        <v>108598046</v>
      </c>
      <c r="AC81" s="84">
        <v>102.1</v>
      </c>
      <c r="AD81" s="28">
        <f t="shared" si="50"/>
        <v>4.8754396719363395E-3</v>
      </c>
      <c r="AE81" s="28">
        <f t="shared" si="51"/>
        <v>1.0891089108910835E-2</v>
      </c>
      <c r="AF81" s="83">
        <v>108642998.73999999</v>
      </c>
      <c r="AG81" s="84">
        <v>101</v>
      </c>
      <c r="AH81" s="28">
        <f t="shared" si="52"/>
        <v>4.1393691374515739E-4</v>
      </c>
      <c r="AI81" s="28">
        <f t="shared" si="53"/>
        <v>-1.0773751224289857E-2</v>
      </c>
      <c r="AJ81" s="29" t="e">
        <f t="shared" si="54"/>
        <v>#DIV/0!</v>
      </c>
      <c r="AK81" s="29" t="e">
        <f t="shared" si="55"/>
        <v>#DIV/0!</v>
      </c>
      <c r="AL81" s="30" t="e">
        <f t="shared" si="56"/>
        <v>#DIV/0!</v>
      </c>
      <c r="AM81" s="30" t="e">
        <f t="shared" si="57"/>
        <v>#DIV/0!</v>
      </c>
      <c r="AN81" s="31" t="e">
        <f t="shared" si="58"/>
        <v>#DIV/0!</v>
      </c>
      <c r="AO81" s="90" t="e">
        <f t="shared" si="59"/>
        <v>#DIV/0!</v>
      </c>
      <c r="AP81" s="35"/>
      <c r="AQ81" s="33"/>
      <c r="AR81" s="33"/>
      <c r="AS81" s="34"/>
      <c r="AT81" s="34"/>
    </row>
    <row r="82" spans="1:46">
      <c r="A82" s="242" t="s">
        <v>47</v>
      </c>
      <c r="B82" s="87">
        <f>SUM(B55:B81)</f>
        <v>373276764567.33008</v>
      </c>
      <c r="C82" s="103"/>
      <c r="D82" s="87">
        <f>SUM(D55:D81)</f>
        <v>377444877891.81989</v>
      </c>
      <c r="E82" s="103"/>
      <c r="F82" s="28">
        <f>((D82-B82)/B82)</f>
        <v>1.1166281215818833E-2</v>
      </c>
      <c r="G82" s="28"/>
      <c r="H82" s="87">
        <f>SUM(H55:H81)</f>
        <v>377744976906.65002</v>
      </c>
      <c r="I82" s="103"/>
      <c r="J82" s="28">
        <f>((H82-D82)/D82)</f>
        <v>7.9508037440145383E-4</v>
      </c>
      <c r="K82" s="28"/>
      <c r="L82" s="87">
        <f>SUM(L55:L81)</f>
        <v>379529154644.59497</v>
      </c>
      <c r="M82" s="103"/>
      <c r="N82" s="28">
        <f>((L82-H82)/H82)</f>
        <v>4.7232335226680194E-3</v>
      </c>
      <c r="O82" s="28"/>
      <c r="P82" s="87">
        <f>SUM(P55:P81)</f>
        <v>382920424394.07007</v>
      </c>
      <c r="Q82" s="103"/>
      <c r="R82" s="28">
        <f>((P82-L82)/L82)</f>
        <v>8.9354657158046448E-3</v>
      </c>
      <c r="S82" s="28"/>
      <c r="T82" s="87">
        <f>SUM(T55:T81)</f>
        <v>386679246881.32843</v>
      </c>
      <c r="U82" s="103"/>
      <c r="V82" s="28">
        <f>((T82-P82)/P82)</f>
        <v>9.8161974337260538E-3</v>
      </c>
      <c r="W82" s="28"/>
      <c r="X82" s="87">
        <f>SUM(X55:X81)</f>
        <v>384508801512.79077</v>
      </c>
      <c r="Y82" s="103"/>
      <c r="Z82" s="28">
        <f>((X82-T82)/T82)</f>
        <v>-5.6130381602914588E-3</v>
      </c>
      <c r="AA82" s="28"/>
      <c r="AB82" s="87">
        <f>SUM(AB55:AB81)</f>
        <v>383814595579.71356</v>
      </c>
      <c r="AC82" s="103"/>
      <c r="AD82" s="28">
        <f>((AB82-X82)/X82)</f>
        <v>-1.8054357412521193E-3</v>
      </c>
      <c r="AE82" s="28"/>
      <c r="AF82" s="87">
        <f>SUM(AF55:AF81)</f>
        <v>392604588648.76532</v>
      </c>
      <c r="AG82" s="103"/>
      <c r="AH82" s="28">
        <f>((AF82-AB82)/AB82)</f>
        <v>2.290166442413518E-2</v>
      </c>
      <c r="AI82" s="28"/>
      <c r="AJ82" s="29">
        <f t="shared" si="54"/>
        <v>6.3649310981263255E-3</v>
      </c>
      <c r="AK82" s="29"/>
      <c r="AL82" s="30">
        <f t="shared" si="56"/>
        <v>4.0164038896536261E-2</v>
      </c>
      <c r="AM82" s="30"/>
      <c r="AN82" s="31">
        <f t="shared" si="58"/>
        <v>8.9361261137633659E-3</v>
      </c>
      <c r="AO82" s="90"/>
      <c r="AP82" s="35"/>
      <c r="AQ82" s="45"/>
      <c r="AR82" s="18"/>
      <c r="AS82" s="34" t="e">
        <f>(#REF!/AQ82)-1</f>
        <v>#REF!</v>
      </c>
      <c r="AT82" s="34" t="e">
        <f>(#REF!/AR82)-1</f>
        <v>#REF!</v>
      </c>
    </row>
    <row r="83" spans="1:46" s="138" customFormat="1" ht="7.5" customHeight="1">
      <c r="A83" s="242"/>
      <c r="B83" s="103"/>
      <c r="C83" s="103"/>
      <c r="D83" s="103"/>
      <c r="E83" s="103"/>
      <c r="F83" s="28"/>
      <c r="G83" s="28"/>
      <c r="H83" s="103"/>
      <c r="I83" s="103"/>
      <c r="J83" s="28"/>
      <c r="K83" s="28"/>
      <c r="L83" s="103"/>
      <c r="M83" s="103"/>
      <c r="N83" s="28"/>
      <c r="O83" s="28"/>
      <c r="P83" s="103"/>
      <c r="Q83" s="103"/>
      <c r="R83" s="28"/>
      <c r="S83" s="28"/>
      <c r="T83" s="103"/>
      <c r="U83" s="103"/>
      <c r="V83" s="28"/>
      <c r="W83" s="28"/>
      <c r="X83" s="103"/>
      <c r="Y83" s="103"/>
      <c r="Z83" s="28"/>
      <c r="AA83" s="28"/>
      <c r="AB83" s="103"/>
      <c r="AC83" s="103"/>
      <c r="AD83" s="28"/>
      <c r="AE83" s="28"/>
      <c r="AF83" s="103"/>
      <c r="AG83" s="103"/>
      <c r="AH83" s="28"/>
      <c r="AI83" s="28"/>
      <c r="AJ83" s="29"/>
      <c r="AK83" s="29"/>
      <c r="AL83" s="30"/>
      <c r="AM83" s="30"/>
      <c r="AN83" s="31"/>
      <c r="AO83" s="90"/>
      <c r="AP83" s="35"/>
      <c r="AQ83" s="45"/>
      <c r="AR83" s="18"/>
      <c r="AS83" s="34"/>
      <c r="AT83" s="34"/>
    </row>
    <row r="84" spans="1:46" s="138" customFormat="1">
      <c r="A84" s="239" t="s">
        <v>219</v>
      </c>
      <c r="B84" s="103"/>
      <c r="C84" s="103"/>
      <c r="D84" s="103"/>
      <c r="E84" s="103"/>
      <c r="F84" s="28"/>
      <c r="G84" s="28"/>
      <c r="H84" s="103"/>
      <c r="I84" s="103"/>
      <c r="J84" s="28"/>
      <c r="K84" s="28"/>
      <c r="L84" s="103"/>
      <c r="M84" s="103"/>
      <c r="N84" s="28"/>
      <c r="O84" s="28"/>
      <c r="P84" s="103"/>
      <c r="Q84" s="103"/>
      <c r="R84" s="28"/>
      <c r="S84" s="28"/>
      <c r="T84" s="103"/>
      <c r="U84" s="103"/>
      <c r="V84" s="28"/>
      <c r="W84" s="28"/>
      <c r="X84" s="103"/>
      <c r="Y84" s="103"/>
      <c r="Z84" s="28"/>
      <c r="AA84" s="28"/>
      <c r="AB84" s="103"/>
      <c r="AC84" s="103"/>
      <c r="AD84" s="28"/>
      <c r="AE84" s="28"/>
      <c r="AF84" s="103"/>
      <c r="AG84" s="103"/>
      <c r="AH84" s="28"/>
      <c r="AI84" s="28"/>
      <c r="AJ84" s="29"/>
      <c r="AK84" s="29"/>
      <c r="AL84" s="30"/>
      <c r="AM84" s="30"/>
      <c r="AN84" s="31"/>
      <c r="AO84" s="90"/>
      <c r="AP84" s="35"/>
      <c r="AQ84" s="45"/>
      <c r="AR84" s="18"/>
      <c r="AS84" s="34"/>
      <c r="AT84" s="34"/>
    </row>
    <row r="85" spans="1:46" s="138" customFormat="1">
      <c r="A85" s="238" t="s">
        <v>220</v>
      </c>
      <c r="B85" s="103"/>
      <c r="C85" s="103"/>
      <c r="D85" s="103"/>
      <c r="E85" s="103"/>
      <c r="F85" s="28"/>
      <c r="G85" s="28"/>
      <c r="H85" s="103"/>
      <c r="I85" s="103"/>
      <c r="J85" s="28"/>
      <c r="K85" s="28"/>
      <c r="L85" s="103"/>
      <c r="M85" s="103"/>
      <c r="N85" s="28"/>
      <c r="O85" s="28"/>
      <c r="P85" s="103"/>
      <c r="Q85" s="103"/>
      <c r="R85" s="28"/>
      <c r="S85" s="28"/>
      <c r="T85" s="103"/>
      <c r="U85" s="103"/>
      <c r="V85" s="28"/>
      <c r="W85" s="28"/>
      <c r="X85" s="103"/>
      <c r="Y85" s="103"/>
      <c r="Z85" s="28"/>
      <c r="AA85" s="28"/>
      <c r="AB85" s="103"/>
      <c r="AC85" s="103"/>
      <c r="AD85" s="28"/>
      <c r="AE85" s="28"/>
      <c r="AF85" s="103"/>
      <c r="AG85" s="103"/>
      <c r="AH85" s="28"/>
      <c r="AI85" s="28"/>
      <c r="AJ85" s="29"/>
      <c r="AK85" s="29"/>
      <c r="AL85" s="30"/>
      <c r="AM85" s="30"/>
      <c r="AN85" s="31"/>
      <c r="AO85" s="90"/>
      <c r="AP85" s="35"/>
      <c r="AQ85" s="45"/>
      <c r="AR85" s="18"/>
      <c r="AS85" s="34"/>
      <c r="AT85" s="34"/>
    </row>
    <row r="86" spans="1:46">
      <c r="A86" s="240" t="s">
        <v>238</v>
      </c>
      <c r="B86" s="83">
        <v>7609204273.6099997</v>
      </c>
      <c r="C86" s="83">
        <v>51692.38</v>
      </c>
      <c r="D86" s="83">
        <v>7600894314.1800003</v>
      </c>
      <c r="E86" s="83">
        <v>51758.82</v>
      </c>
      <c r="F86" s="28">
        <f t="shared" ref="F86:G93" si="60">((D86-B86)/B86)</f>
        <v>-1.0920930929426732E-3</v>
      </c>
      <c r="G86" s="28">
        <f t="shared" si="60"/>
        <v>1.2852958211636285E-3</v>
      </c>
      <c r="H86" s="83">
        <v>7979567094.3500004</v>
      </c>
      <c r="I86" s="83">
        <v>54274.95</v>
      </c>
      <c r="J86" s="28">
        <f t="shared" ref="J86:J92" si="61">((H86-D86)/D86)</f>
        <v>4.98195034054821E-2</v>
      </c>
      <c r="K86" s="28">
        <f t="shared" ref="K86:K92" si="62">((I86-E86)/E86)</f>
        <v>4.8612584289981831E-2</v>
      </c>
      <c r="L86" s="83">
        <v>7720030512.4799995</v>
      </c>
      <c r="M86" s="83">
        <v>51956.33</v>
      </c>
      <c r="N86" s="28">
        <f t="shared" ref="N86:N92" si="63">((L86-H86)/H86)</f>
        <v>-3.2525145637758705E-2</v>
      </c>
      <c r="O86" s="28">
        <f t="shared" ref="O86:O92" si="64">((M86-I86)/I86)</f>
        <v>-4.2719891957523598E-2</v>
      </c>
      <c r="P86" s="83">
        <v>7868670672.4300003</v>
      </c>
      <c r="Q86" s="83">
        <v>51958.400000000001</v>
      </c>
      <c r="R86" s="28">
        <f t="shared" ref="R86:R92" si="65">((P86-L86)/L86)</f>
        <v>1.925383063055424E-2</v>
      </c>
      <c r="S86" s="28">
        <f t="shared" ref="S86:S92" si="66">((Q86-M86)/M86)</f>
        <v>3.9841151212945736E-5</v>
      </c>
      <c r="T86" s="83">
        <v>7872049183.8299999</v>
      </c>
      <c r="U86" s="83">
        <v>52032.92</v>
      </c>
      <c r="V86" s="28">
        <f t="shared" ref="V86:V92" si="67">((T86-P86)/P86)</f>
        <v>4.2936240956647733E-4</v>
      </c>
      <c r="W86" s="28">
        <f t="shared" ref="W86:W92" si="68">((U86-Q86)/Q86)</f>
        <v>1.4342243025188765E-3</v>
      </c>
      <c r="X86" s="83">
        <v>8019834074.1999998</v>
      </c>
      <c r="Y86" s="83">
        <v>52016.639999999999</v>
      </c>
      <c r="Z86" s="28">
        <f t="shared" ref="Z86:Z92" si="69">((X86-T86)/T86)</f>
        <v>1.8773369794686405E-2</v>
      </c>
      <c r="AA86" s="28">
        <f t="shared" ref="AA86:AA92" si="70">((Y86-U86)/U86)</f>
        <v>-3.1287884669933645E-4</v>
      </c>
      <c r="AB86" s="83">
        <v>8097740547.1099997</v>
      </c>
      <c r="AC86" s="83">
        <v>52078.720000000001</v>
      </c>
      <c r="AD86" s="28">
        <f t="shared" ref="AD86:AD92" si="71">((AB86-X86)/X86)</f>
        <v>9.7142250312418372E-3</v>
      </c>
      <c r="AE86" s="28">
        <f t="shared" ref="AE86:AE92" si="72">((AC86-Y86)/Y86)</f>
        <v>1.1934642452876953E-3</v>
      </c>
      <c r="AF86" s="83">
        <v>8103572556.4499998</v>
      </c>
      <c r="AG86" s="83">
        <v>52062.400000000001</v>
      </c>
      <c r="AH86" s="28">
        <f t="shared" ref="AH86:AH92" si="73">((AF86-AB86)/AB86)</f>
        <v>7.2020204970404207E-4</v>
      </c>
      <c r="AI86" s="28">
        <f t="shared" ref="AI86:AI92" si="74">((AG86-AC86)/AC86)</f>
        <v>-3.1337175721676163E-4</v>
      </c>
      <c r="AJ86" s="29">
        <f t="shared" si="54"/>
        <v>8.1366568238167153E-3</v>
      </c>
      <c r="AK86" s="29">
        <f t="shared" si="55"/>
        <v>1.15240840609066E-3</v>
      </c>
      <c r="AL86" s="30">
        <f t="shared" si="56"/>
        <v>6.6134091791306457E-2</v>
      </c>
      <c r="AM86" s="30">
        <f t="shared" si="57"/>
        <v>5.8652805454220509E-3</v>
      </c>
      <c r="AN86" s="31">
        <f t="shared" si="58"/>
        <v>2.3389979020109898E-2</v>
      </c>
      <c r="AO86" s="90">
        <f t="shared" si="59"/>
        <v>2.4444921129196696E-2</v>
      </c>
      <c r="AP86" s="35"/>
      <c r="AQ86" s="54">
        <v>31507613595.857655</v>
      </c>
      <c r="AR86" s="54">
        <v>11.808257597614354</v>
      </c>
      <c r="AS86" s="34" t="e">
        <f>(#REF!/AQ86)-1</f>
        <v>#REF!</v>
      </c>
      <c r="AT86" s="34" t="e">
        <f>(#REF!/AR86)-1</f>
        <v>#REF!</v>
      </c>
    </row>
    <row r="87" spans="1:46" s="120" customFormat="1">
      <c r="A87" s="240" t="s">
        <v>239</v>
      </c>
      <c r="B87" s="83">
        <v>631105218.85000002</v>
      </c>
      <c r="C87" s="83">
        <v>51601.120000000003</v>
      </c>
      <c r="D87" s="83">
        <v>632005876.33000004</v>
      </c>
      <c r="E87" s="83">
        <v>51675.8</v>
      </c>
      <c r="F87" s="28">
        <f t="shared" si="60"/>
        <v>1.4271114437006197E-3</v>
      </c>
      <c r="G87" s="28">
        <f t="shared" si="60"/>
        <v>1.4472554084097454E-3</v>
      </c>
      <c r="H87" s="83">
        <v>662747571.42999995</v>
      </c>
      <c r="I87" s="83">
        <v>54187.95</v>
      </c>
      <c r="J87" s="28">
        <f t="shared" si="61"/>
        <v>4.8641470358652517E-2</v>
      </c>
      <c r="K87" s="28">
        <f t="shared" si="62"/>
        <v>4.861366442319217E-2</v>
      </c>
      <c r="L87" s="83">
        <v>634491902.36000001</v>
      </c>
      <c r="M87" s="83">
        <v>51877.24</v>
      </c>
      <c r="N87" s="28">
        <f t="shared" si="63"/>
        <v>-4.2634134454892267E-2</v>
      </c>
      <c r="O87" s="28">
        <f t="shared" si="64"/>
        <v>-4.2642506313673043E-2</v>
      </c>
      <c r="P87" s="83">
        <v>634465840.49000001</v>
      </c>
      <c r="Q87" s="83">
        <v>51875.199999999997</v>
      </c>
      <c r="R87" s="28">
        <f t="shared" si="65"/>
        <v>-4.1075181421649888E-5</v>
      </c>
      <c r="S87" s="28">
        <f t="shared" si="66"/>
        <v>-3.9323603183223959E-5</v>
      </c>
      <c r="T87" s="83">
        <v>635562114.01999998</v>
      </c>
      <c r="U87" s="83">
        <v>51962.15</v>
      </c>
      <c r="V87" s="28">
        <f t="shared" si="67"/>
        <v>1.7278684840673468E-3</v>
      </c>
      <c r="W87" s="28">
        <f t="shared" si="68"/>
        <v>1.6761381160940944E-3</v>
      </c>
      <c r="X87" s="83">
        <v>635347930.39999998</v>
      </c>
      <c r="Y87" s="83">
        <v>51945.919999999998</v>
      </c>
      <c r="Z87" s="28">
        <f t="shared" si="69"/>
        <v>-3.3699872172252357E-4</v>
      </c>
      <c r="AA87" s="28">
        <f t="shared" si="70"/>
        <v>-3.1234273408631475E-4</v>
      </c>
      <c r="AB87" s="83">
        <v>636090677.24000001</v>
      </c>
      <c r="AC87" s="83">
        <v>52007.94</v>
      </c>
      <c r="AD87" s="28">
        <f t="shared" si="71"/>
        <v>1.1690395206488161E-3</v>
      </c>
      <c r="AE87" s="28">
        <f t="shared" si="72"/>
        <v>1.1939339990513994E-3</v>
      </c>
      <c r="AF87" s="83">
        <v>635957643.29999995</v>
      </c>
      <c r="AG87" s="83">
        <v>51995.839999999997</v>
      </c>
      <c r="AH87" s="28">
        <f t="shared" si="73"/>
        <v>-2.0914304321719039E-4</v>
      </c>
      <c r="AI87" s="28">
        <f t="shared" si="74"/>
        <v>-2.3265678279135493E-4</v>
      </c>
      <c r="AJ87" s="29">
        <f t="shared" si="54"/>
        <v>1.2180173007269586E-3</v>
      </c>
      <c r="AK87" s="29">
        <f t="shared" si="55"/>
        <v>1.2130203141266841E-3</v>
      </c>
      <c r="AL87" s="30">
        <f t="shared" si="56"/>
        <v>6.2527377007116714E-3</v>
      </c>
      <c r="AM87" s="30">
        <f t="shared" si="57"/>
        <v>6.1932277777991549E-3</v>
      </c>
      <c r="AN87" s="31">
        <f t="shared" si="58"/>
        <v>2.4431657906155441E-2</v>
      </c>
      <c r="AO87" s="90">
        <f t="shared" si="59"/>
        <v>2.442593196410581E-2</v>
      </c>
      <c r="AP87" s="35"/>
      <c r="AQ87" s="54"/>
      <c r="AR87" s="54"/>
      <c r="AS87" s="34"/>
      <c r="AT87" s="34"/>
    </row>
    <row r="88" spans="1:46">
      <c r="A88" s="240" t="s">
        <v>181</v>
      </c>
      <c r="B88" s="83">
        <v>60487820297.510002</v>
      </c>
      <c r="C88" s="83">
        <v>50675.519999999997</v>
      </c>
      <c r="D88" s="83">
        <v>63681860344.330002</v>
      </c>
      <c r="E88" s="83">
        <v>50730.7</v>
      </c>
      <c r="F88" s="28">
        <f t="shared" si="60"/>
        <v>5.2804680861536737E-2</v>
      </c>
      <c r="G88" s="28">
        <f t="shared" si="60"/>
        <v>1.0888886783993591E-3</v>
      </c>
      <c r="H88" s="83">
        <v>66930704693.25</v>
      </c>
      <c r="I88" s="83">
        <v>53216.55</v>
      </c>
      <c r="J88" s="28">
        <f t="shared" si="61"/>
        <v>5.1016793971680248E-2</v>
      </c>
      <c r="K88" s="28">
        <f t="shared" si="62"/>
        <v>4.9000900835194587E-2</v>
      </c>
      <c r="L88" s="83">
        <v>64343987345.93</v>
      </c>
      <c r="M88" s="83">
        <v>50974.6</v>
      </c>
      <c r="N88" s="28">
        <f t="shared" si="63"/>
        <v>-3.8647693299737086E-2</v>
      </c>
      <c r="O88" s="28">
        <f t="shared" si="64"/>
        <v>-4.2128811431782112E-2</v>
      </c>
      <c r="P88" s="83">
        <v>64962311519.040001</v>
      </c>
      <c r="Q88" s="83">
        <v>50991.99</v>
      </c>
      <c r="R88" s="28">
        <f t="shared" si="65"/>
        <v>9.6096651546589609E-3</v>
      </c>
      <c r="S88" s="28">
        <f t="shared" si="66"/>
        <v>3.4115029838388962E-4</v>
      </c>
      <c r="T88" s="83">
        <v>65146116297.599998</v>
      </c>
      <c r="U88" s="83">
        <v>51041.83</v>
      </c>
      <c r="V88" s="28">
        <f t="shared" si="67"/>
        <v>2.8294063782832858E-3</v>
      </c>
      <c r="W88" s="28">
        <f t="shared" si="68"/>
        <v>9.7740841257624544E-4</v>
      </c>
      <c r="X88" s="83">
        <v>55964416718.080002</v>
      </c>
      <c r="Y88" s="83">
        <v>51099.4</v>
      </c>
      <c r="Z88" s="28">
        <f t="shared" si="69"/>
        <v>-0.14094009131068114</v>
      </c>
      <c r="AA88" s="28">
        <f t="shared" si="70"/>
        <v>1.1278984315413398E-3</v>
      </c>
      <c r="AB88" s="83">
        <v>55894062547.559998</v>
      </c>
      <c r="AC88" s="83">
        <v>51192.98</v>
      </c>
      <c r="AD88" s="28">
        <f t="shared" si="71"/>
        <v>-1.2571232694948374E-3</v>
      </c>
      <c r="AE88" s="28">
        <f t="shared" si="72"/>
        <v>1.8313326575263456E-3</v>
      </c>
      <c r="AF88" s="83">
        <v>57388022519.360001</v>
      </c>
      <c r="AG88" s="83">
        <v>51204.07</v>
      </c>
      <c r="AH88" s="28">
        <f t="shared" si="73"/>
        <v>2.6728419866221022E-2</v>
      </c>
      <c r="AI88" s="28">
        <f t="shared" si="74"/>
        <v>2.1663126467723714E-4</v>
      </c>
      <c r="AJ88" s="29">
        <f t="shared" si="54"/>
        <v>-4.7319927059416003E-3</v>
      </c>
      <c r="AK88" s="29">
        <f t="shared" si="55"/>
        <v>1.5569248933146114E-3</v>
      </c>
      <c r="AL88" s="30">
        <f t="shared" si="56"/>
        <v>-9.8832505692186198E-2</v>
      </c>
      <c r="AM88" s="30">
        <f t="shared" si="57"/>
        <v>9.3310362364407082E-3</v>
      </c>
      <c r="AN88" s="31">
        <f t="shared" si="58"/>
        <v>6.2548275157943242E-2</v>
      </c>
      <c r="AO88" s="90">
        <f t="shared" si="59"/>
        <v>2.4388121133313144E-2</v>
      </c>
      <c r="AP88" s="35"/>
      <c r="AQ88" s="45">
        <f>SUM(AQ86:AQ86)</f>
        <v>31507613595.857655</v>
      </c>
      <c r="AR88" s="18"/>
      <c r="AS88" s="34" t="e">
        <f>(#REF!/AQ88)-1</f>
        <v>#REF!</v>
      </c>
      <c r="AT88" s="34" t="e">
        <f>(#REF!/AR88)-1</f>
        <v>#REF!</v>
      </c>
    </row>
    <row r="89" spans="1:46">
      <c r="A89" s="240" t="s">
        <v>133</v>
      </c>
      <c r="B89" s="83">
        <v>5439385264.8800001</v>
      </c>
      <c r="C89" s="83">
        <v>410.91</v>
      </c>
      <c r="D89" s="83">
        <v>5462901767.54</v>
      </c>
      <c r="E89" s="83">
        <v>411.45</v>
      </c>
      <c r="F89" s="28">
        <f t="shared" si="60"/>
        <v>4.3233750717818755E-3</v>
      </c>
      <c r="G89" s="28">
        <f t="shared" si="60"/>
        <v>1.31415638460968E-3</v>
      </c>
      <c r="H89" s="83">
        <v>5504939178.1599998</v>
      </c>
      <c r="I89" s="83">
        <v>412.99</v>
      </c>
      <c r="J89" s="28">
        <f t="shared" si="61"/>
        <v>7.695069838118242E-3</v>
      </c>
      <c r="K89" s="28">
        <f t="shared" si="62"/>
        <v>3.7428606148985793E-3</v>
      </c>
      <c r="L89" s="83">
        <v>5493536997.5799999</v>
      </c>
      <c r="M89" s="83">
        <v>413.64</v>
      </c>
      <c r="N89" s="28">
        <f t="shared" si="63"/>
        <v>-2.0712636799397025E-3</v>
      </c>
      <c r="O89" s="28">
        <f t="shared" si="64"/>
        <v>1.5738879876025502E-3</v>
      </c>
      <c r="P89" s="83">
        <v>5525307632.2700005</v>
      </c>
      <c r="Q89" s="367">
        <v>414.39</v>
      </c>
      <c r="R89" s="28">
        <f t="shared" si="65"/>
        <v>5.7832749108627209E-3</v>
      </c>
      <c r="S89" s="28">
        <f t="shared" si="66"/>
        <v>1.8131708732230926E-3</v>
      </c>
      <c r="T89" s="83">
        <v>5542311898.29</v>
      </c>
      <c r="U89" s="83">
        <v>415.03</v>
      </c>
      <c r="V89" s="28">
        <f t="shared" si="67"/>
        <v>3.0775238505613349E-3</v>
      </c>
      <c r="W89" s="28">
        <f t="shared" si="68"/>
        <v>1.5444388136779035E-3</v>
      </c>
      <c r="X89" s="83">
        <v>5628679183.8400002</v>
      </c>
      <c r="Y89" s="83">
        <v>415.83</v>
      </c>
      <c r="Z89" s="28">
        <f t="shared" si="69"/>
        <v>1.5583259682055707E-2</v>
      </c>
      <c r="AA89" s="28">
        <f t="shared" si="70"/>
        <v>1.9275715008553874E-3</v>
      </c>
      <c r="AB89" s="83">
        <v>5636545132.9200001</v>
      </c>
      <c r="AC89" s="83">
        <v>416.38</v>
      </c>
      <c r="AD89" s="28">
        <f t="shared" si="71"/>
        <v>1.3974768898862011E-3</v>
      </c>
      <c r="AE89" s="28">
        <f t="shared" si="72"/>
        <v>1.3226558930332381E-3</v>
      </c>
      <c r="AF89" s="83">
        <v>5645375838.3199997</v>
      </c>
      <c r="AG89" s="83">
        <v>416.41</v>
      </c>
      <c r="AH89" s="28">
        <f t="shared" si="73"/>
        <v>1.5666876059280111E-3</v>
      </c>
      <c r="AI89" s="28">
        <f t="shared" si="74"/>
        <v>7.2049570104302702E-5</v>
      </c>
      <c r="AJ89" s="29">
        <f t="shared" si="54"/>
        <v>4.6694255211567988E-3</v>
      </c>
      <c r="AK89" s="29">
        <f t="shared" si="55"/>
        <v>1.6638489547505918E-3</v>
      </c>
      <c r="AL89" s="30">
        <f t="shared" si="56"/>
        <v>3.3402407464882836E-2</v>
      </c>
      <c r="AM89" s="30">
        <f t="shared" si="57"/>
        <v>1.205492769473821E-2</v>
      </c>
      <c r="AN89" s="31">
        <f t="shared" si="58"/>
        <v>5.3174965007943536E-3</v>
      </c>
      <c r="AO89" s="90">
        <f t="shared" si="59"/>
        <v>1.0148195291372838E-3</v>
      </c>
      <c r="AP89" s="35"/>
      <c r="AQ89" s="45"/>
      <c r="AR89" s="18"/>
      <c r="AS89" s="34" t="e">
        <f>(#REF!/AQ89)-1</f>
        <v>#REF!</v>
      </c>
      <c r="AT89" s="34" t="e">
        <f>(#REF!/AR89)-1</f>
        <v>#REF!</v>
      </c>
    </row>
    <row r="90" spans="1:46">
      <c r="A90" s="240" t="s">
        <v>141</v>
      </c>
      <c r="B90" s="83">
        <v>650674650</v>
      </c>
      <c r="C90" s="83">
        <v>47593.919999999998</v>
      </c>
      <c r="D90" s="83">
        <v>650996898.70000005</v>
      </c>
      <c r="E90" s="83">
        <v>47790.18</v>
      </c>
      <c r="F90" s="28">
        <f t="shared" si="60"/>
        <v>4.9525319604820574E-4</v>
      </c>
      <c r="G90" s="28">
        <f t="shared" si="60"/>
        <v>4.123635960223534E-3</v>
      </c>
      <c r="H90" s="83">
        <v>651829461.36000001</v>
      </c>
      <c r="I90" s="83">
        <v>47862.18</v>
      </c>
      <c r="J90" s="28">
        <f t="shared" si="61"/>
        <v>1.2789041878118652E-3</v>
      </c>
      <c r="K90" s="28">
        <f t="shared" si="62"/>
        <v>1.506585662577542E-3</v>
      </c>
      <c r="L90" s="83">
        <v>652363296.92999995</v>
      </c>
      <c r="M90" s="83">
        <v>47912.694900000002</v>
      </c>
      <c r="N90" s="28">
        <f t="shared" si="63"/>
        <v>8.1898042608586589E-4</v>
      </c>
      <c r="O90" s="28">
        <f t="shared" si="64"/>
        <v>1.0554241365521157E-3</v>
      </c>
      <c r="P90" s="83">
        <v>652995969.77999997</v>
      </c>
      <c r="Q90" s="83">
        <v>47878.212</v>
      </c>
      <c r="R90" s="28">
        <f t="shared" si="65"/>
        <v>9.6981674624762205E-4</v>
      </c>
      <c r="S90" s="28">
        <f t="shared" si="66"/>
        <v>-7.1970278591035168E-4</v>
      </c>
      <c r="T90" s="83">
        <v>654636821.51999998</v>
      </c>
      <c r="U90" s="83">
        <v>47961.768300000003</v>
      </c>
      <c r="V90" s="28">
        <f t="shared" si="67"/>
        <v>2.5128053095838047E-3</v>
      </c>
      <c r="W90" s="28">
        <f t="shared" si="68"/>
        <v>1.7451842186588719E-3</v>
      </c>
      <c r="X90" s="83">
        <v>656148660.36000001</v>
      </c>
      <c r="Y90" s="83">
        <v>48084.246299999999</v>
      </c>
      <c r="Z90" s="28">
        <f t="shared" si="69"/>
        <v>2.3094314134204943E-3</v>
      </c>
      <c r="AA90" s="28">
        <f t="shared" si="70"/>
        <v>2.5536589734118605E-3</v>
      </c>
      <c r="AB90" s="83">
        <v>656345081.37</v>
      </c>
      <c r="AC90" s="83">
        <v>48108.783000000003</v>
      </c>
      <c r="AD90" s="28">
        <f t="shared" si="71"/>
        <v>2.9935443271685242E-4</v>
      </c>
      <c r="AE90" s="28">
        <f t="shared" si="72"/>
        <v>5.1028563174139224E-4</v>
      </c>
      <c r="AF90" s="83">
        <v>657714710.10000002</v>
      </c>
      <c r="AG90" s="83">
        <v>48108.783000000003</v>
      </c>
      <c r="AH90" s="28">
        <f t="shared" si="73"/>
        <v>2.0867509620719183E-3</v>
      </c>
      <c r="AI90" s="28">
        <f t="shared" si="74"/>
        <v>0</v>
      </c>
      <c r="AJ90" s="29">
        <f t="shared" si="54"/>
        <v>1.3464120842483285E-3</v>
      </c>
      <c r="AK90" s="29">
        <f t="shared" si="55"/>
        <v>1.3468839746568707E-3</v>
      </c>
      <c r="AL90" s="30">
        <f t="shared" si="56"/>
        <v>1.0319267900377136E-2</v>
      </c>
      <c r="AM90" s="30">
        <f t="shared" si="57"/>
        <v>6.6667043313082897E-3</v>
      </c>
      <c r="AN90" s="31">
        <f t="shared" si="58"/>
        <v>8.5200165457540735E-4</v>
      </c>
      <c r="AO90" s="90">
        <f t="shared" si="59"/>
        <v>1.5222412097769089E-3</v>
      </c>
      <c r="AP90" s="35"/>
      <c r="AQ90" s="33">
        <v>885354617.76999998</v>
      </c>
      <c r="AR90" s="33">
        <v>1763.14</v>
      </c>
      <c r="AS90" s="34" t="e">
        <f>(#REF!/AQ90)-1</f>
        <v>#REF!</v>
      </c>
      <c r="AT90" s="34" t="e">
        <f>(#REF!/AR90)-1</f>
        <v>#REF!</v>
      </c>
    </row>
    <row r="91" spans="1:46">
      <c r="A91" s="240" t="s">
        <v>159</v>
      </c>
      <c r="B91" s="83">
        <v>759772766.77999997</v>
      </c>
      <c r="C91" s="83">
        <v>41902.985670000002</v>
      </c>
      <c r="D91" s="83">
        <v>744647880.82000005</v>
      </c>
      <c r="E91" s="83">
        <v>41961.680144999998</v>
      </c>
      <c r="F91" s="28">
        <f t="shared" si="60"/>
        <v>-1.9907117787468006E-2</v>
      </c>
      <c r="G91" s="28">
        <f t="shared" si="60"/>
        <v>1.4007229809883997E-3</v>
      </c>
      <c r="H91" s="83">
        <v>753188974.54999995</v>
      </c>
      <c r="I91" s="83">
        <v>42442.970493000001</v>
      </c>
      <c r="J91" s="28">
        <f t="shared" si="61"/>
        <v>1.1469976548640034E-2</v>
      </c>
      <c r="K91" s="28">
        <f t="shared" si="62"/>
        <v>1.1469758749813814E-2</v>
      </c>
      <c r="L91" s="83">
        <v>738432894.16050005</v>
      </c>
      <c r="M91" s="83">
        <v>41611.440255000001</v>
      </c>
      <c r="N91" s="28">
        <f t="shared" si="63"/>
        <v>-1.9591471580310993E-2</v>
      </c>
      <c r="O91" s="28">
        <f t="shared" si="64"/>
        <v>-1.9591706903199467E-2</v>
      </c>
      <c r="P91" s="83">
        <v>726134764.96469998</v>
      </c>
      <c r="Q91" s="83">
        <v>40918.443271999997</v>
      </c>
      <c r="R91" s="28">
        <f t="shared" si="65"/>
        <v>-1.665436262801023E-2</v>
      </c>
      <c r="S91" s="28">
        <f t="shared" si="66"/>
        <v>-1.6654001369653015E-2</v>
      </c>
      <c r="T91" s="83">
        <v>732417694.81110001</v>
      </c>
      <c r="U91" s="83">
        <v>42151.903388999999</v>
      </c>
      <c r="V91" s="28">
        <f t="shared" si="67"/>
        <v>8.6525671948862806E-3</v>
      </c>
      <c r="W91" s="28">
        <f t="shared" si="68"/>
        <v>3.0144355903296165E-2</v>
      </c>
      <c r="X91" s="83">
        <v>731492692.62</v>
      </c>
      <c r="Y91" s="83">
        <v>42412.328127000001</v>
      </c>
      <c r="Z91" s="28">
        <f t="shared" si="69"/>
        <v>-1.262943532977547E-3</v>
      </c>
      <c r="AA91" s="28">
        <f t="shared" si="70"/>
        <v>6.1782438528733725E-3</v>
      </c>
      <c r="AB91" s="83">
        <v>711025612.98000002</v>
      </c>
      <c r="AC91" s="83">
        <v>41806.227167999998</v>
      </c>
      <c r="AD91" s="28">
        <f t="shared" si="71"/>
        <v>-2.7979882569561555E-2</v>
      </c>
      <c r="AE91" s="28">
        <f t="shared" si="72"/>
        <v>-1.4290678813600773E-2</v>
      </c>
      <c r="AF91" s="83">
        <v>672593868.22000003</v>
      </c>
      <c r="AG91" s="83">
        <v>41290.380252000003</v>
      </c>
      <c r="AH91" s="28">
        <f t="shared" si="73"/>
        <v>-5.4051139731700511E-2</v>
      </c>
      <c r="AI91" s="28">
        <f t="shared" si="74"/>
        <v>-1.2338997105073449E-2</v>
      </c>
      <c r="AJ91" s="29">
        <f t="shared" si="54"/>
        <v>-1.4915546760812814E-2</v>
      </c>
      <c r="AK91" s="29">
        <f t="shared" si="55"/>
        <v>-1.7102878380693691E-3</v>
      </c>
      <c r="AL91" s="30">
        <f t="shared" si="56"/>
        <v>-9.6762529587346366E-2</v>
      </c>
      <c r="AM91" s="30">
        <f t="shared" si="57"/>
        <v>-1.5997926934295682E-2</v>
      </c>
      <c r="AN91" s="31">
        <f t="shared" si="58"/>
        <v>2.1347868588147509E-2</v>
      </c>
      <c r="AO91" s="90">
        <f t="shared" si="59"/>
        <v>1.7215585530807983E-2</v>
      </c>
      <c r="AP91" s="35"/>
      <c r="AQ91" s="38">
        <v>113791197</v>
      </c>
      <c r="AR91" s="37">
        <v>81.52</v>
      </c>
      <c r="AS91" s="34" t="e">
        <f>(#REF!/AQ91)-1</f>
        <v>#REF!</v>
      </c>
      <c r="AT91" s="34" t="e">
        <f>(#REF!/AR91)-1</f>
        <v>#REF!</v>
      </c>
    </row>
    <row r="92" spans="1:46">
      <c r="A92" s="240" t="s">
        <v>160</v>
      </c>
      <c r="B92" s="83">
        <v>6409012089.8252296</v>
      </c>
      <c r="C92" s="83">
        <v>444.40969899999999</v>
      </c>
      <c r="D92" s="83">
        <v>6410223786.1584997</v>
      </c>
      <c r="E92" s="83">
        <v>444.74122</v>
      </c>
      <c r="F92" s="28">
        <f t="shared" si="60"/>
        <v>1.8906132743823787E-4</v>
      </c>
      <c r="G92" s="28">
        <f t="shared" si="60"/>
        <v>7.4598056870943603E-4</v>
      </c>
      <c r="H92" s="83">
        <v>6439047640.8488998</v>
      </c>
      <c r="I92" s="83">
        <v>447.35483099999999</v>
      </c>
      <c r="J92" s="28">
        <f t="shared" si="61"/>
        <v>4.4965442162314276E-3</v>
      </c>
      <c r="K92" s="28">
        <f t="shared" si="62"/>
        <v>5.8767006125494542E-3</v>
      </c>
      <c r="L92" s="83">
        <v>6418976199.0455999</v>
      </c>
      <c r="M92" s="83">
        <v>446.194436</v>
      </c>
      <c r="N92" s="28">
        <f t="shared" si="63"/>
        <v>-3.1171444789393982E-3</v>
      </c>
      <c r="O92" s="28">
        <f t="shared" si="64"/>
        <v>-2.5939029146194561E-3</v>
      </c>
      <c r="P92" s="83">
        <v>6344287580.5567999</v>
      </c>
      <c r="Q92" s="83">
        <v>444.63761299999999</v>
      </c>
      <c r="R92" s="28">
        <f t="shared" si="65"/>
        <v>-1.1635596732685357E-2</v>
      </c>
      <c r="S92" s="28">
        <f t="shared" si="66"/>
        <v>-3.4891134321540676E-3</v>
      </c>
      <c r="T92" s="83">
        <v>6347024162.757</v>
      </c>
      <c r="U92" s="83">
        <v>448.02444600000001</v>
      </c>
      <c r="V92" s="28">
        <f t="shared" si="67"/>
        <v>4.313458627863631E-4</v>
      </c>
      <c r="W92" s="28">
        <f t="shared" si="68"/>
        <v>7.6170636513380715E-3</v>
      </c>
      <c r="X92" s="83">
        <v>6344150060.7011003</v>
      </c>
      <c r="Y92" s="83">
        <v>450.71885800000001</v>
      </c>
      <c r="Z92" s="28">
        <f t="shared" si="69"/>
        <v>-4.5282670779232971E-4</v>
      </c>
      <c r="AA92" s="28">
        <f t="shared" si="70"/>
        <v>6.0139843351315692E-3</v>
      </c>
      <c r="AB92" s="83">
        <v>6355522658.2248001</v>
      </c>
      <c r="AC92" s="83">
        <v>451.48104000000001</v>
      </c>
      <c r="AD92" s="28">
        <f t="shared" si="71"/>
        <v>1.7926116839744109E-3</v>
      </c>
      <c r="AE92" s="28">
        <f t="shared" si="72"/>
        <v>1.6910364109948017E-3</v>
      </c>
      <c r="AF92" s="83">
        <v>6327216250.1145</v>
      </c>
      <c r="AG92" s="83">
        <v>450.22110900000001</v>
      </c>
      <c r="AH92" s="28">
        <f t="shared" si="73"/>
        <v>-4.4538285256002057E-3</v>
      </c>
      <c r="AI92" s="28">
        <f t="shared" si="74"/>
        <v>-2.7906620397613918E-3</v>
      </c>
      <c r="AJ92" s="29">
        <f t="shared" si="54"/>
        <v>-1.5937291693233562E-3</v>
      </c>
      <c r="AK92" s="29">
        <f t="shared" si="55"/>
        <v>1.6338858990235521E-3</v>
      </c>
      <c r="AL92" s="30">
        <f t="shared" si="56"/>
        <v>-1.2949241526206402E-2</v>
      </c>
      <c r="AM92" s="30">
        <f t="shared" si="57"/>
        <v>1.2321522614881559E-2</v>
      </c>
      <c r="AN92" s="31">
        <f t="shared" si="58"/>
        <v>4.9059691083807753E-3</v>
      </c>
      <c r="AO92" s="90">
        <f t="shared" si="59"/>
        <v>4.4315869769246223E-3</v>
      </c>
      <c r="AP92" s="35"/>
      <c r="AQ92" s="33">
        <v>1066913090.3099999</v>
      </c>
      <c r="AR92" s="37">
        <v>1.1691</v>
      </c>
      <c r="AS92" s="34" t="e">
        <f>(#REF!/AQ92)-1</f>
        <v>#REF!</v>
      </c>
      <c r="AT92" s="34" t="e">
        <f>(#REF!/AR92)-1</f>
        <v>#REF!</v>
      </c>
    </row>
    <row r="93" spans="1:46">
      <c r="A93" s="251" t="s">
        <v>191</v>
      </c>
      <c r="B93" s="83">
        <v>750481652.93309999</v>
      </c>
      <c r="C93" s="83">
        <v>43024.452601000005</v>
      </c>
      <c r="D93" s="83">
        <v>771409190.93699992</v>
      </c>
      <c r="E93" s="83">
        <v>43052.441354999995</v>
      </c>
      <c r="F93" s="28">
        <f t="shared" si="60"/>
        <v>2.7885475843558657E-2</v>
      </c>
      <c r="G93" s="28">
        <f t="shared" si="60"/>
        <v>6.5053132132912583E-4</v>
      </c>
      <c r="H93" s="83">
        <v>775032254.78910005</v>
      </c>
      <c r="I93" s="83">
        <v>43254.651362999997</v>
      </c>
      <c r="J93" s="28">
        <f>((H93-D93)/D93)</f>
        <v>4.6966822468103384E-3</v>
      </c>
      <c r="K93" s="28">
        <f>((I93-E93)/E93)</f>
        <v>4.6968302292691635E-3</v>
      </c>
      <c r="L93" s="83">
        <v>778968751.91579998</v>
      </c>
      <c r="M93" s="83">
        <v>43340.786350000002</v>
      </c>
      <c r="N93" s="28">
        <f>((L93-H93)/H93)</f>
        <v>5.079139742088689E-3</v>
      </c>
      <c r="O93" s="28">
        <f>((M93-I93)/I93)</f>
        <v>1.9913462318109153E-3</v>
      </c>
      <c r="P93" s="83">
        <v>780996389.14999998</v>
      </c>
      <c r="Q93" s="83">
        <v>43453.612499999996</v>
      </c>
      <c r="R93" s="28">
        <f>((P93-L93)/L93)</f>
        <v>2.6029763443183294E-3</v>
      </c>
      <c r="S93" s="28">
        <f>((Q93-M93)/M93)</f>
        <v>2.6032326476234666E-3</v>
      </c>
      <c r="T93" s="83">
        <v>784968805.72619998</v>
      </c>
      <c r="U93" s="83">
        <v>43558.929521999999</v>
      </c>
      <c r="V93" s="28">
        <f>((T93-P93)/P93)</f>
        <v>5.0863443562439532E-3</v>
      </c>
      <c r="W93" s="28">
        <f>((U93-Q93)/Q93)</f>
        <v>2.4236655122747944E-3</v>
      </c>
      <c r="X93" s="83">
        <v>787054737.18379998</v>
      </c>
      <c r="Y93" s="83">
        <v>43674.68232</v>
      </c>
      <c r="Z93" s="28">
        <f>((X93-T93)/T93)</f>
        <v>2.6573431229158654E-3</v>
      </c>
      <c r="AA93" s="28">
        <f>((Y93-U93)/U93)</f>
        <v>2.6573838997016423E-3</v>
      </c>
      <c r="AB93" s="83">
        <v>781520808.88800001</v>
      </c>
      <c r="AC93" s="83">
        <v>42190.632215999998</v>
      </c>
      <c r="AD93" s="28">
        <f>((AB93-X93)/X93)</f>
        <v>-7.0311860590550499E-3</v>
      </c>
      <c r="AE93" s="28">
        <f>((AC93-Y93)/Y93)</f>
        <v>-3.3979642785413204E-2</v>
      </c>
      <c r="AF93" s="83">
        <v>782240853.69300008</v>
      </c>
      <c r="AG93" s="83">
        <v>42229.522647000005</v>
      </c>
      <c r="AH93" s="28">
        <f>((AF93-AB93)/AB93)</f>
        <v>9.2133798206166077E-4</v>
      </c>
      <c r="AI93" s="28">
        <f>((AG93-AC93)/AC93)</f>
        <v>9.2177881575471209E-4</v>
      </c>
      <c r="AJ93" s="29">
        <f t="shared" si="54"/>
        <v>5.2372641973678054E-3</v>
      </c>
      <c r="AK93" s="29">
        <f t="shared" si="55"/>
        <v>-2.2543592659561729E-3</v>
      </c>
      <c r="AL93" s="30">
        <f t="shared" si="56"/>
        <v>1.4041397073378621E-2</v>
      </c>
      <c r="AM93" s="30">
        <f t="shared" si="57"/>
        <v>-1.9114333173684668E-2</v>
      </c>
      <c r="AN93" s="31">
        <f t="shared" si="58"/>
        <v>9.9715241404936938E-3</v>
      </c>
      <c r="AO93" s="90">
        <f t="shared" si="59"/>
        <v>1.2878388560188893E-2</v>
      </c>
      <c r="AP93" s="35"/>
      <c r="AQ93" s="33">
        <v>4173976375.3699999</v>
      </c>
      <c r="AR93" s="37">
        <v>299.53579999999999</v>
      </c>
      <c r="AS93" s="34" t="e">
        <f>(#REF!/AQ93)-1</f>
        <v>#REF!</v>
      </c>
      <c r="AT93" s="34" t="e">
        <f>(#REF!/AR93)-1</f>
        <v>#REF!</v>
      </c>
    </row>
    <row r="94" spans="1:46" ht="6.75" customHeight="1">
      <c r="A94" s="242"/>
      <c r="B94" s="103"/>
      <c r="C94" s="103"/>
      <c r="D94" s="103"/>
      <c r="E94" s="103"/>
      <c r="F94" s="28"/>
      <c r="G94" s="28"/>
      <c r="H94" s="103"/>
      <c r="I94" s="103"/>
      <c r="J94" s="28"/>
      <c r="K94" s="28"/>
      <c r="L94" s="103"/>
      <c r="M94" s="103"/>
      <c r="N94" s="28"/>
      <c r="O94" s="28"/>
      <c r="P94" s="103"/>
      <c r="Q94" s="103"/>
      <c r="R94" s="28"/>
      <c r="S94" s="28"/>
      <c r="T94" s="103"/>
      <c r="U94" s="103"/>
      <c r="V94" s="28"/>
      <c r="W94" s="28"/>
      <c r="X94" s="103"/>
      <c r="Y94" s="103"/>
      <c r="Z94" s="28"/>
      <c r="AA94" s="28"/>
      <c r="AB94" s="103"/>
      <c r="AC94" s="103"/>
      <c r="AD94" s="28"/>
      <c r="AE94" s="28"/>
      <c r="AF94" s="103"/>
      <c r="AG94" s="103"/>
      <c r="AH94" s="28"/>
      <c r="AI94" s="28"/>
      <c r="AJ94" s="29"/>
      <c r="AK94" s="29"/>
      <c r="AL94" s="30"/>
      <c r="AM94" s="30"/>
      <c r="AN94" s="31"/>
      <c r="AO94" s="90"/>
      <c r="AP94" s="35"/>
      <c r="AQ94" s="55">
        <v>4131236617.7600002</v>
      </c>
      <c r="AR94" s="53">
        <v>103.24</v>
      </c>
      <c r="AS94" s="34" t="e">
        <f>(#REF!/AQ94)-1</f>
        <v>#REF!</v>
      </c>
      <c r="AT94" s="34" t="e">
        <f>(#REF!/AR94)-1</f>
        <v>#REF!</v>
      </c>
    </row>
    <row r="95" spans="1:46">
      <c r="A95" s="238" t="s">
        <v>221</v>
      </c>
      <c r="B95" s="103"/>
      <c r="C95" s="103"/>
      <c r="D95" s="103"/>
      <c r="E95" s="103"/>
      <c r="F95" s="28"/>
      <c r="G95" s="28"/>
      <c r="H95" s="103"/>
      <c r="I95" s="103"/>
      <c r="J95" s="28"/>
      <c r="K95" s="28"/>
      <c r="L95" s="103"/>
      <c r="M95" s="103"/>
      <c r="N95" s="28"/>
      <c r="O95" s="28"/>
      <c r="P95" s="103"/>
      <c r="Q95" s="103"/>
      <c r="R95" s="28"/>
      <c r="S95" s="28"/>
      <c r="T95" s="103"/>
      <c r="U95" s="103"/>
      <c r="V95" s="28"/>
      <c r="W95" s="28"/>
      <c r="X95" s="103"/>
      <c r="Y95" s="103"/>
      <c r="Z95" s="28"/>
      <c r="AA95" s="28"/>
      <c r="AB95" s="103"/>
      <c r="AC95" s="103"/>
      <c r="AD95" s="28"/>
      <c r="AE95" s="28"/>
      <c r="AF95" s="103"/>
      <c r="AG95" s="103"/>
      <c r="AH95" s="28"/>
      <c r="AI95" s="28"/>
      <c r="AJ95" s="29"/>
      <c r="AK95" s="29"/>
      <c r="AL95" s="30"/>
      <c r="AM95" s="30"/>
      <c r="AN95" s="31"/>
      <c r="AO95" s="90"/>
      <c r="AP95" s="35"/>
      <c r="AQ95" s="50">
        <v>2931134847.0043802</v>
      </c>
      <c r="AR95" s="54">
        <v>2254.1853324818899</v>
      </c>
      <c r="AS95" s="34" t="e">
        <f>(#REF!/AQ95)-1</f>
        <v>#REF!</v>
      </c>
      <c r="AT95" s="34" t="e">
        <f>(#REF!/AR95)-1</f>
        <v>#REF!</v>
      </c>
    </row>
    <row r="96" spans="1:46">
      <c r="A96" s="240" t="s">
        <v>102</v>
      </c>
      <c r="B96" s="83">
        <v>164680096402.31</v>
      </c>
      <c r="C96" s="73">
        <v>535.27</v>
      </c>
      <c r="D96" s="83">
        <v>165461690982</v>
      </c>
      <c r="E96" s="73">
        <v>535.85</v>
      </c>
      <c r="F96" s="28">
        <f t="shared" ref="F96:G102" si="75">((D96-B96)/B96)</f>
        <v>4.746138706286541E-3</v>
      </c>
      <c r="G96" s="28">
        <f t="shared" si="75"/>
        <v>1.0835653034917722E-3</v>
      </c>
      <c r="H96" s="83">
        <v>171942435919.04999</v>
      </c>
      <c r="I96" s="73">
        <v>562.11</v>
      </c>
      <c r="J96" s="28">
        <f t="shared" ref="J96:J102" si="76">((H96-D96)/D96)</f>
        <v>3.9167645988550943E-2</v>
      </c>
      <c r="K96" s="28">
        <f t="shared" ref="K96:K102" si="77">((I96-E96)/E96)</f>
        <v>4.9006251749556758E-2</v>
      </c>
      <c r="L96" s="83">
        <v>166137035394.60001</v>
      </c>
      <c r="M96" s="73">
        <v>538.38</v>
      </c>
      <c r="N96" s="28">
        <f t="shared" ref="N96:N102" si="78">((L96-H96)/H96)</f>
        <v>-3.3763628469141542E-2</v>
      </c>
      <c r="O96" s="28">
        <f t="shared" ref="O96:O102" si="79">((M96-I96)/I96)</f>
        <v>-4.2215936382558605E-2</v>
      </c>
      <c r="P96" s="83">
        <v>166415194570.62</v>
      </c>
      <c r="Q96" s="73">
        <v>537.84</v>
      </c>
      <c r="R96" s="28">
        <f t="shared" ref="R96:R102" si="80">((P96-L96)/L96)</f>
        <v>1.6742755482503939E-3</v>
      </c>
      <c r="S96" s="28">
        <f t="shared" ref="S96:S102" si="81">((Q96-M96)/M96)</f>
        <v>-1.0030090270811761E-3</v>
      </c>
      <c r="T96" s="83">
        <v>167212081630.76999</v>
      </c>
      <c r="U96" s="73">
        <v>537.4</v>
      </c>
      <c r="V96" s="28">
        <f t="shared" ref="V96:V102" si="82">((T96-P96)/P96)</f>
        <v>4.7885474773268176E-3</v>
      </c>
      <c r="W96" s="28">
        <f t="shared" ref="W96:W102" si="83">((U96-Q96)/Q96)</f>
        <v>-8.1808716346879102E-4</v>
      </c>
      <c r="X96" s="83">
        <v>168477345233.60001</v>
      </c>
      <c r="Y96" s="73">
        <v>539.54999999999995</v>
      </c>
      <c r="Z96" s="28">
        <f t="shared" ref="Z96:Z102" si="84">((X96-T96)/T96)</f>
        <v>7.5668192781901599E-3</v>
      </c>
      <c r="AA96" s="28">
        <f t="shared" ref="AA96:AA102" si="85">((Y96-U96)/U96)</f>
        <v>4.0007443245254513E-3</v>
      </c>
      <c r="AB96" s="83">
        <v>169383804141.41</v>
      </c>
      <c r="AC96" s="73">
        <v>540.30999999999995</v>
      </c>
      <c r="AD96" s="28">
        <f t="shared" ref="AD96:AD102" si="86">((AB96-X96)/X96)</f>
        <v>5.3803014675543413E-3</v>
      </c>
      <c r="AE96" s="28">
        <f t="shared" ref="AE96:AE102" si="87">((AC96-Y96)/Y96)</f>
        <v>1.4085812250949699E-3</v>
      </c>
      <c r="AF96" s="83">
        <v>169984651391.35999</v>
      </c>
      <c r="AG96" s="73">
        <v>539.88</v>
      </c>
      <c r="AH96" s="28">
        <f t="shared" ref="AH96:AH102" si="88">((AF96-AB96)/AB96)</f>
        <v>3.5472532512516048E-3</v>
      </c>
      <c r="AI96" s="28">
        <f t="shared" ref="AI96:AI102" si="89">((AG96-AC96)/AC96)</f>
        <v>-7.9583942551488961E-4</v>
      </c>
      <c r="AJ96" s="29">
        <f t="shared" si="54"/>
        <v>4.1384191560336573E-3</v>
      </c>
      <c r="AK96" s="29">
        <f t="shared" si="55"/>
        <v>1.3332838255056864E-3</v>
      </c>
      <c r="AL96" s="30">
        <f t="shared" si="56"/>
        <v>2.7335393362153071E-2</v>
      </c>
      <c r="AM96" s="30">
        <f t="shared" si="57"/>
        <v>7.5207614071101476E-3</v>
      </c>
      <c r="AN96" s="31">
        <f t="shared" si="58"/>
        <v>1.9581775844139698E-2</v>
      </c>
      <c r="AO96" s="90">
        <f t="shared" si="59"/>
        <v>2.446878376688439E-2</v>
      </c>
      <c r="AP96" s="35"/>
      <c r="AQ96" s="56">
        <v>1131224777.76</v>
      </c>
      <c r="AR96" s="57">
        <v>0.6573</v>
      </c>
      <c r="AS96" s="34" t="e">
        <f>(#REF!/AQ96)-1</f>
        <v>#REF!</v>
      </c>
      <c r="AT96" s="34" t="e">
        <f>(#REF!/AR96)-1</f>
        <v>#REF!</v>
      </c>
    </row>
    <row r="97" spans="1:46">
      <c r="A97" s="240" t="s">
        <v>137</v>
      </c>
      <c r="B97" s="83">
        <v>1741488665.6500001</v>
      </c>
      <c r="C97" s="73">
        <v>444.12</v>
      </c>
      <c r="D97" s="83">
        <v>1745735783.5799999</v>
      </c>
      <c r="E97" s="73">
        <v>444.16</v>
      </c>
      <c r="F97" s="28">
        <f t="shared" si="75"/>
        <v>2.4387858581982886E-3</v>
      </c>
      <c r="G97" s="28">
        <f t="shared" si="75"/>
        <v>9.0065747996083189E-5</v>
      </c>
      <c r="H97" s="73">
        <v>1896326474.4400001</v>
      </c>
      <c r="I97" s="73">
        <v>469.8</v>
      </c>
      <c r="J97" s="28">
        <f t="shared" si="76"/>
        <v>8.6262017583887823E-2</v>
      </c>
      <c r="K97" s="28">
        <f t="shared" si="77"/>
        <v>5.7726945244956737E-2</v>
      </c>
      <c r="L97" s="73">
        <v>1809389540.28</v>
      </c>
      <c r="M97" s="73">
        <v>449.28</v>
      </c>
      <c r="N97" s="28">
        <f t="shared" si="78"/>
        <v>-4.5844919285680089E-2</v>
      </c>
      <c r="O97" s="28">
        <f t="shared" si="79"/>
        <v>-4.3678160919540313E-2</v>
      </c>
      <c r="P97" s="73">
        <v>1790851198.8299999</v>
      </c>
      <c r="Q97" s="73">
        <v>445.66</v>
      </c>
      <c r="R97" s="28">
        <f t="shared" si="80"/>
        <v>-1.0245633147150431E-2</v>
      </c>
      <c r="S97" s="28">
        <f t="shared" si="81"/>
        <v>-8.0573361823360664E-3</v>
      </c>
      <c r="T97" s="83">
        <v>1814767495.1099999</v>
      </c>
      <c r="U97" s="73">
        <v>45.47</v>
      </c>
      <c r="V97" s="28">
        <f t="shared" si="82"/>
        <v>1.3354708808651987E-2</v>
      </c>
      <c r="W97" s="28">
        <f t="shared" si="83"/>
        <v>-0.89797154781672139</v>
      </c>
      <c r="X97" s="83">
        <v>1818189084.1500001</v>
      </c>
      <c r="Y97" s="73">
        <v>445.12</v>
      </c>
      <c r="Z97" s="28">
        <f t="shared" si="84"/>
        <v>1.8854145499188615E-3</v>
      </c>
      <c r="AA97" s="28">
        <f t="shared" si="85"/>
        <v>8.7893116340444237</v>
      </c>
      <c r="AB97" s="83">
        <v>1811762373.6700001</v>
      </c>
      <c r="AC97" s="73">
        <v>445.47</v>
      </c>
      <c r="AD97" s="28">
        <f t="shared" si="86"/>
        <v>-3.5346766384336168E-3</v>
      </c>
      <c r="AE97" s="28">
        <f t="shared" si="87"/>
        <v>7.8630481667869953E-4</v>
      </c>
      <c r="AF97" s="83">
        <v>1813677132.8800001</v>
      </c>
      <c r="AG97" s="73">
        <v>445.47</v>
      </c>
      <c r="AH97" s="28">
        <f t="shared" si="88"/>
        <v>1.0568489763485938E-3</v>
      </c>
      <c r="AI97" s="28">
        <f t="shared" si="89"/>
        <v>0</v>
      </c>
      <c r="AJ97" s="29">
        <f t="shared" si="54"/>
        <v>5.6715683382176762E-3</v>
      </c>
      <c r="AK97" s="29">
        <f t="shared" si="55"/>
        <v>0.98727598811693218</v>
      </c>
      <c r="AL97" s="30">
        <f t="shared" si="56"/>
        <v>3.8918460593545319E-2</v>
      </c>
      <c r="AM97" s="30">
        <f t="shared" si="57"/>
        <v>2.9493876080691692E-3</v>
      </c>
      <c r="AN97" s="31">
        <f t="shared" si="58"/>
        <v>3.7017357669394339E-2</v>
      </c>
      <c r="AO97" s="90">
        <f t="shared" si="59"/>
        <v>3.1682790871012294</v>
      </c>
      <c r="AP97" s="35"/>
      <c r="AQ97" s="33">
        <v>318569106.36000001</v>
      </c>
      <c r="AR97" s="40">
        <v>123.8</v>
      </c>
      <c r="AS97" s="34" t="e">
        <f>(#REF!/AQ97)-1</f>
        <v>#REF!</v>
      </c>
      <c r="AT97" s="34" t="e">
        <f>(#REF!/AR97)-1</f>
        <v>#REF!</v>
      </c>
    </row>
    <row r="98" spans="1:46">
      <c r="A98" s="240" t="s">
        <v>156</v>
      </c>
      <c r="B98" s="83">
        <v>4121672296.8699999</v>
      </c>
      <c r="C98" s="73">
        <v>45327.48</v>
      </c>
      <c r="D98" s="73">
        <v>4183111648.7199998</v>
      </c>
      <c r="E98" s="73">
        <v>45462.52</v>
      </c>
      <c r="F98" s="28">
        <f t="shared" si="75"/>
        <v>1.490641356826378E-2</v>
      </c>
      <c r="G98" s="28">
        <f t="shared" si="75"/>
        <v>2.979208197764217E-3</v>
      </c>
      <c r="H98" s="73">
        <v>4415274957.2200003</v>
      </c>
      <c r="I98" s="73">
        <v>45446.06</v>
      </c>
      <c r="J98" s="28">
        <f t="shared" si="76"/>
        <v>5.5500146301627085E-2</v>
      </c>
      <c r="K98" s="28">
        <f t="shared" si="77"/>
        <v>-3.6205648081098736E-4</v>
      </c>
      <c r="L98" s="73">
        <v>4443253463.5900002</v>
      </c>
      <c r="M98" s="73">
        <v>45487.21</v>
      </c>
      <c r="N98" s="28">
        <f t="shared" si="78"/>
        <v>6.3367528955922733E-3</v>
      </c>
      <c r="O98" s="28">
        <f t="shared" si="79"/>
        <v>9.0546903295910485E-4</v>
      </c>
      <c r="P98" s="73">
        <v>4522912050.4700003</v>
      </c>
      <c r="Q98" s="73">
        <v>45848.11</v>
      </c>
      <c r="R98" s="28">
        <f t="shared" si="80"/>
        <v>1.7927986222878819E-2</v>
      </c>
      <c r="S98" s="28">
        <f t="shared" si="81"/>
        <v>7.9340983982091103E-3</v>
      </c>
      <c r="T98" s="73">
        <v>4544409860.8599997</v>
      </c>
      <c r="U98" s="73">
        <v>45952.12</v>
      </c>
      <c r="V98" s="28">
        <f t="shared" si="82"/>
        <v>4.7530905200257956E-3</v>
      </c>
      <c r="W98" s="28">
        <f t="shared" si="83"/>
        <v>2.2685777014581853E-3</v>
      </c>
      <c r="X98" s="73">
        <v>4403276921.3699999</v>
      </c>
      <c r="Y98" s="73">
        <v>46030.98</v>
      </c>
      <c r="Z98" s="28">
        <f t="shared" si="84"/>
        <v>-3.1056384395594831E-2</v>
      </c>
      <c r="AA98" s="28">
        <f t="shared" si="85"/>
        <v>1.7161340978392417E-3</v>
      </c>
      <c r="AB98" s="73">
        <v>4528806376.3800001</v>
      </c>
      <c r="AC98" s="73">
        <v>46072.480000000003</v>
      </c>
      <c r="AD98" s="28">
        <f t="shared" si="86"/>
        <v>2.8508189980234997E-2</v>
      </c>
      <c r="AE98" s="28">
        <f t="shared" si="87"/>
        <v>9.0156672745181604E-4</v>
      </c>
      <c r="AF98" s="73">
        <v>4621992182.4200001</v>
      </c>
      <c r="AG98" s="73">
        <v>46109.83</v>
      </c>
      <c r="AH98" s="28">
        <f t="shared" si="88"/>
        <v>2.0576239807029672E-2</v>
      </c>
      <c r="AI98" s="28">
        <f t="shared" si="89"/>
        <v>8.1067917333728378E-4</v>
      </c>
      <c r="AJ98" s="29">
        <f t="shared" si="54"/>
        <v>1.4681554362507199E-2</v>
      </c>
      <c r="AK98" s="29">
        <f t="shared" si="55"/>
        <v>2.1442096060259965E-3</v>
      </c>
      <c r="AL98" s="30">
        <f t="shared" si="56"/>
        <v>0.10491724117244022</v>
      </c>
      <c r="AM98" s="30">
        <f t="shared" si="57"/>
        <v>1.423832202878338E-2</v>
      </c>
      <c r="AN98" s="31">
        <f t="shared" si="58"/>
        <v>2.4386294880549185E-2</v>
      </c>
      <c r="AO98" s="90">
        <f t="shared" si="59"/>
        <v>2.5511079828714352E-3</v>
      </c>
      <c r="AP98" s="35"/>
      <c r="AQ98" s="33">
        <v>1812522091.8199999</v>
      </c>
      <c r="AR98" s="37">
        <v>1.6227</v>
      </c>
      <c r="AS98" s="34" t="e">
        <f>(#REF!/AQ98)-1</f>
        <v>#REF!</v>
      </c>
      <c r="AT98" s="34" t="e">
        <f>(#REF!/AR98)-1</f>
        <v>#REF!</v>
      </c>
    </row>
    <row r="99" spans="1:46">
      <c r="A99" s="240" t="s">
        <v>162</v>
      </c>
      <c r="B99" s="73">
        <v>508445889.30000001</v>
      </c>
      <c r="C99" s="73">
        <v>50168.85</v>
      </c>
      <c r="D99" s="73">
        <v>508157663.69999999</v>
      </c>
      <c r="E99" s="73">
        <v>50140.95</v>
      </c>
      <c r="F99" s="28">
        <f t="shared" si="75"/>
        <v>-5.6687566182674184E-4</v>
      </c>
      <c r="G99" s="28">
        <f t="shared" si="75"/>
        <v>-5.5612197608678401E-4</v>
      </c>
      <c r="H99" s="83">
        <v>508710534.75</v>
      </c>
      <c r="I99" s="73">
        <v>50192.1</v>
      </c>
      <c r="J99" s="28">
        <f t="shared" si="76"/>
        <v>1.0879911678876289E-3</v>
      </c>
      <c r="K99" s="28">
        <f t="shared" si="77"/>
        <v>1.0201242696837906E-3</v>
      </c>
      <c r="L99" s="83">
        <v>508710534.75</v>
      </c>
      <c r="M99" s="73">
        <v>50192.1</v>
      </c>
      <c r="N99" s="28">
        <f t="shared" si="78"/>
        <v>0</v>
      </c>
      <c r="O99" s="28">
        <f t="shared" si="79"/>
        <v>0</v>
      </c>
      <c r="P99" s="83">
        <v>454155549.12</v>
      </c>
      <c r="Q99" s="73">
        <v>44811.360000000001</v>
      </c>
      <c r="R99" s="28">
        <f t="shared" si="80"/>
        <v>-0.10724170604567963</v>
      </c>
      <c r="S99" s="28">
        <f t="shared" si="81"/>
        <v>-0.10720292635693661</v>
      </c>
      <c r="T99" s="83">
        <v>454636219.68000001</v>
      </c>
      <c r="U99" s="73">
        <v>44856.9</v>
      </c>
      <c r="V99" s="28">
        <f t="shared" si="82"/>
        <v>1.0583831044922373E-3</v>
      </c>
      <c r="W99" s="28">
        <f t="shared" si="83"/>
        <v>1.0162601626016454E-3</v>
      </c>
      <c r="X99" s="73">
        <v>455116741.19999999</v>
      </c>
      <c r="Y99" s="73">
        <v>44906.58</v>
      </c>
      <c r="Z99" s="28">
        <f t="shared" si="84"/>
        <v>1.0569362914776138E-3</v>
      </c>
      <c r="AA99" s="28">
        <f t="shared" si="85"/>
        <v>1.1075219197046672E-3</v>
      </c>
      <c r="AB99" s="73">
        <v>452902213.80000001</v>
      </c>
      <c r="AC99" s="73">
        <v>44952.12</v>
      </c>
      <c r="AD99" s="28">
        <f t="shared" si="86"/>
        <v>-4.8658447372446961E-3</v>
      </c>
      <c r="AE99" s="28">
        <f t="shared" si="87"/>
        <v>1.0141052825666276E-3</v>
      </c>
      <c r="AF99" s="73">
        <v>453505407.66000003</v>
      </c>
      <c r="AG99" s="73">
        <v>45014.22</v>
      </c>
      <c r="AH99" s="28">
        <f t="shared" si="88"/>
        <v>1.3318412708540712E-3</v>
      </c>
      <c r="AI99" s="28">
        <f t="shared" si="89"/>
        <v>1.3814698839564974E-3</v>
      </c>
      <c r="AJ99" s="29">
        <f t="shared" si="54"/>
        <v>-1.3517409326254937E-2</v>
      </c>
      <c r="AK99" s="29">
        <f t="shared" si="55"/>
        <v>-1.2777445851813769E-2</v>
      </c>
      <c r="AL99" s="30">
        <f t="shared" si="56"/>
        <v>-0.1075498018509958</v>
      </c>
      <c r="AM99" s="30">
        <f t="shared" si="57"/>
        <v>-0.10224636749004548</v>
      </c>
      <c r="AN99" s="31">
        <f t="shared" si="58"/>
        <v>3.7925139202183523E-2</v>
      </c>
      <c r="AO99" s="90">
        <f t="shared" si="59"/>
        <v>3.8159268903571443E-2</v>
      </c>
      <c r="AP99" s="35"/>
      <c r="AQ99" s="33"/>
      <c r="AR99" s="37"/>
      <c r="AS99" s="34"/>
      <c r="AT99" s="34"/>
    </row>
    <row r="100" spans="1:46" ht="16.5" customHeight="1">
      <c r="A100" s="240" t="s">
        <v>167</v>
      </c>
      <c r="B100" s="83">
        <f>4982685.36*414.31</f>
        <v>2064376371.5016003</v>
      </c>
      <c r="C100" s="73">
        <v>448.44914399999999</v>
      </c>
      <c r="D100" s="73">
        <f>5037642.26*414.39</f>
        <v>2087548576.1213999</v>
      </c>
      <c r="E100" s="73">
        <f>1.0828*414.39</f>
        <v>448.70149199999997</v>
      </c>
      <c r="F100" s="28">
        <f t="shared" si="75"/>
        <v>1.1224796475918031E-2</v>
      </c>
      <c r="G100" s="28">
        <f t="shared" si="75"/>
        <v>5.6271263615118776E-4</v>
      </c>
      <c r="H100" s="73">
        <v>2140293414.7038002</v>
      </c>
      <c r="I100" s="73">
        <f>1.0845*424.11</f>
        <v>459.947295</v>
      </c>
      <c r="J100" s="28">
        <f t="shared" si="76"/>
        <v>2.5266400593368987E-2</v>
      </c>
      <c r="K100" s="28">
        <f t="shared" si="77"/>
        <v>2.5062994441747977E-2</v>
      </c>
      <c r="L100" s="73">
        <v>2094740837.0472</v>
      </c>
      <c r="M100" s="73">
        <v>450.63278639999993</v>
      </c>
      <c r="N100" s="28">
        <f t="shared" si="78"/>
        <v>-2.1283333090525981E-2</v>
      </c>
      <c r="O100" s="28">
        <f t="shared" si="79"/>
        <v>-2.0251252048346251E-2</v>
      </c>
      <c r="P100" s="73">
        <v>2112363747.52</v>
      </c>
      <c r="Q100" s="73">
        <v>451.72634264476159</v>
      </c>
      <c r="R100" s="28">
        <f t="shared" si="80"/>
        <v>8.4129311660538011E-3</v>
      </c>
      <c r="S100" s="28">
        <f t="shared" si="81"/>
        <v>2.4267125645646491E-3</v>
      </c>
      <c r="T100" s="73">
        <v>2111138288.1241996</v>
      </c>
      <c r="U100" s="73">
        <v>451.80799898031842</v>
      </c>
      <c r="V100" s="28">
        <f t="shared" si="82"/>
        <v>-5.8013654004386822E-4</v>
      </c>
      <c r="W100" s="28">
        <f t="shared" si="83"/>
        <v>1.8076505142194873E-4</v>
      </c>
      <c r="X100" s="73">
        <v>2118092052.4884</v>
      </c>
      <c r="Y100" s="73">
        <v>452.38310430451139</v>
      </c>
      <c r="Z100" s="28">
        <f t="shared" si="84"/>
        <v>3.2938459803023854E-3</v>
      </c>
      <c r="AA100" s="28">
        <f t="shared" si="85"/>
        <v>1.272897614674653E-3</v>
      </c>
      <c r="AB100" s="73">
        <v>2127751256.2435999</v>
      </c>
      <c r="AC100" s="73">
        <v>455.35740279111076</v>
      </c>
      <c r="AD100" s="28">
        <f t="shared" si="86"/>
        <v>4.5603323726426236E-3</v>
      </c>
      <c r="AE100" s="28">
        <f t="shared" si="87"/>
        <v>6.5747338003969416E-3</v>
      </c>
      <c r="AF100" s="73">
        <v>2138578718.154</v>
      </c>
      <c r="AG100" s="73">
        <v>453.24378814000642</v>
      </c>
      <c r="AH100" s="28">
        <f t="shared" si="88"/>
        <v>5.0886878241187365E-3</v>
      </c>
      <c r="AI100" s="28">
        <f t="shared" si="89"/>
        <v>-4.6416608978989962E-3</v>
      </c>
      <c r="AJ100" s="29">
        <f t="shared" si="54"/>
        <v>4.4979405977293389E-3</v>
      </c>
      <c r="AK100" s="29">
        <f t="shared" si="55"/>
        <v>1.3984878953390138E-3</v>
      </c>
      <c r="AL100" s="30">
        <f t="shared" si="56"/>
        <v>2.4445008186306533E-2</v>
      </c>
      <c r="AM100" s="30">
        <f t="shared" si="57"/>
        <v>1.0123202665897181E-2</v>
      </c>
      <c r="AN100" s="31">
        <f t="shared" si="58"/>
        <v>1.3006428800619864E-2</v>
      </c>
      <c r="AO100" s="90">
        <f t="shared" si="59"/>
        <v>1.2508576582979188E-2</v>
      </c>
      <c r="AP100" s="35"/>
      <c r="AQ100" s="33"/>
      <c r="AR100" s="37"/>
      <c r="AS100" s="34"/>
      <c r="AT100" s="34"/>
    </row>
    <row r="101" spans="1:46">
      <c r="A101" s="240" t="s">
        <v>177</v>
      </c>
      <c r="B101" s="73">
        <v>102543011.8</v>
      </c>
      <c r="C101" s="73">
        <v>398.25</v>
      </c>
      <c r="D101" s="73">
        <v>101916289.70999999</v>
      </c>
      <c r="E101" s="73">
        <v>398.89</v>
      </c>
      <c r="F101" s="28">
        <f t="shared" si="75"/>
        <v>-6.1117971766068572E-3</v>
      </c>
      <c r="G101" s="28">
        <f t="shared" si="75"/>
        <v>1.6070307595730982E-3</v>
      </c>
      <c r="H101" s="73">
        <v>102037901.05</v>
      </c>
      <c r="I101" s="73">
        <v>411.56</v>
      </c>
      <c r="J101" s="28">
        <f t="shared" si="76"/>
        <v>1.1932473243094436E-3</v>
      </c>
      <c r="K101" s="28">
        <f t="shared" si="77"/>
        <v>3.1763142721050956E-2</v>
      </c>
      <c r="L101" s="73">
        <v>101853092.72</v>
      </c>
      <c r="M101" s="73">
        <v>398.67</v>
      </c>
      <c r="N101" s="28">
        <f t="shared" si="78"/>
        <v>-1.8111733786981717E-3</v>
      </c>
      <c r="O101" s="28">
        <f t="shared" si="79"/>
        <v>-3.1319856157060906E-2</v>
      </c>
      <c r="P101" s="73">
        <v>100884334.72</v>
      </c>
      <c r="Q101" s="73">
        <v>394.87</v>
      </c>
      <c r="R101" s="28">
        <f t="shared" si="80"/>
        <v>-9.5113263046726661E-3</v>
      </c>
      <c r="S101" s="28">
        <f t="shared" si="81"/>
        <v>-9.5316928788221119E-3</v>
      </c>
      <c r="T101" s="73">
        <v>102597490.28</v>
      </c>
      <c r="U101" s="73">
        <v>401.56</v>
      </c>
      <c r="V101" s="28">
        <f t="shared" si="82"/>
        <v>1.6981383331265351E-2</v>
      </c>
      <c r="W101" s="28">
        <f t="shared" si="83"/>
        <v>1.6942284802593254E-2</v>
      </c>
      <c r="X101" s="73">
        <v>102578974.51000001</v>
      </c>
      <c r="Y101" s="73">
        <v>401.49</v>
      </c>
      <c r="Z101" s="28">
        <f t="shared" si="84"/>
        <v>-1.8047000905640307E-4</v>
      </c>
      <c r="AA101" s="28">
        <f t="shared" si="85"/>
        <v>-1.7432015140948594E-4</v>
      </c>
      <c r="AB101" s="73">
        <v>103598810.23999999</v>
      </c>
      <c r="AC101" s="73">
        <v>405.5</v>
      </c>
      <c r="AD101" s="28">
        <f t="shared" si="86"/>
        <v>9.9419567691288405E-3</v>
      </c>
      <c r="AE101" s="28">
        <f t="shared" si="87"/>
        <v>9.9877954619043835E-3</v>
      </c>
      <c r="AF101" s="73">
        <v>102663796.16</v>
      </c>
      <c r="AG101" s="73">
        <v>401.83</v>
      </c>
      <c r="AH101" s="28">
        <f t="shared" si="88"/>
        <v>-9.0253360809252302E-3</v>
      </c>
      <c r="AI101" s="28">
        <f t="shared" si="89"/>
        <v>-9.0505548705302492E-3</v>
      </c>
      <c r="AJ101" s="29">
        <f t="shared" si="54"/>
        <v>1.845605593430381E-4</v>
      </c>
      <c r="AK101" s="29">
        <f t="shared" si="55"/>
        <v>1.2779787109123677E-3</v>
      </c>
      <c r="AL101" s="30">
        <f t="shared" si="56"/>
        <v>7.3345139636363538E-3</v>
      </c>
      <c r="AM101" s="30">
        <f t="shared" si="57"/>
        <v>7.3704530070946824E-3</v>
      </c>
      <c r="AN101" s="31">
        <f t="shared" si="58"/>
        <v>9.2655292442049286E-3</v>
      </c>
      <c r="AO101" s="90">
        <f t="shared" si="59"/>
        <v>1.9044836229395862E-2</v>
      </c>
      <c r="AP101" s="35"/>
      <c r="AQ101" s="33"/>
      <c r="AR101" s="37"/>
      <c r="AS101" s="34"/>
      <c r="AT101" s="34"/>
    </row>
    <row r="102" spans="1:46" s="104" customFormat="1">
      <c r="A102" s="240" t="s">
        <v>216</v>
      </c>
      <c r="B102" s="83">
        <v>1481042646.72</v>
      </c>
      <c r="C102" s="73">
        <v>415.86</v>
      </c>
      <c r="D102" s="83">
        <v>1484619347.9400001</v>
      </c>
      <c r="E102" s="73">
        <v>416.06950000000001</v>
      </c>
      <c r="F102" s="28">
        <f t="shared" si="75"/>
        <v>2.4149886756611575E-3</v>
      </c>
      <c r="G102" s="28">
        <f t="shared" si="75"/>
        <v>5.0377530899819978E-4</v>
      </c>
      <c r="H102" s="83">
        <v>1484619347.9400001</v>
      </c>
      <c r="I102" s="73">
        <v>417.62490000000003</v>
      </c>
      <c r="J102" s="28">
        <f t="shared" si="76"/>
        <v>0</v>
      </c>
      <c r="K102" s="28">
        <f t="shared" si="77"/>
        <v>3.7383177570093941E-3</v>
      </c>
      <c r="L102" s="83">
        <v>1595523988.957</v>
      </c>
      <c r="M102" s="73">
        <v>418.28140000000002</v>
      </c>
      <c r="N102" s="28">
        <f t="shared" si="78"/>
        <v>7.4702408513594359E-2</v>
      </c>
      <c r="O102" s="28">
        <f t="shared" si="79"/>
        <v>1.5719848122082616E-3</v>
      </c>
      <c r="P102" s="83">
        <v>1608104856.75</v>
      </c>
      <c r="Q102" s="73">
        <v>419.03890000000001</v>
      </c>
      <c r="R102" s="28">
        <f t="shared" si="80"/>
        <v>7.8851009950807096E-3</v>
      </c>
      <c r="S102" s="28">
        <f t="shared" si="81"/>
        <v>1.810981793596352E-3</v>
      </c>
      <c r="T102" s="83">
        <v>1615597739.8599999</v>
      </c>
      <c r="U102" s="73">
        <v>419.68529999999998</v>
      </c>
      <c r="V102" s="28">
        <f t="shared" si="82"/>
        <v>4.6594493378641398E-3</v>
      </c>
      <c r="W102" s="28">
        <f t="shared" si="83"/>
        <v>1.5425775506760146E-3</v>
      </c>
      <c r="X102" s="83">
        <v>1633118462.55</v>
      </c>
      <c r="Y102" s="73">
        <v>420.49329999999998</v>
      </c>
      <c r="Z102" s="28">
        <f t="shared" si="84"/>
        <v>1.0844730874356336E-2</v>
      </c>
      <c r="AA102" s="28">
        <f t="shared" si="85"/>
        <v>1.9252520876952154E-3</v>
      </c>
      <c r="AB102" s="83">
        <v>1659319649.9300001</v>
      </c>
      <c r="AC102" s="73">
        <v>421.04880000000003</v>
      </c>
      <c r="AD102" s="28">
        <f t="shared" si="86"/>
        <v>1.6043653893354923E-2</v>
      </c>
      <c r="AE102" s="28">
        <f t="shared" si="87"/>
        <v>1.3210674224774851E-3</v>
      </c>
      <c r="AF102" s="83">
        <v>1686837963.8099999</v>
      </c>
      <c r="AG102" s="73">
        <v>421.07909999999998</v>
      </c>
      <c r="AH102" s="28">
        <f t="shared" si="88"/>
        <v>1.6584094499911915E-2</v>
      </c>
      <c r="AI102" s="28">
        <f t="shared" si="89"/>
        <v>7.196315486460061E-5</v>
      </c>
      <c r="AJ102" s="29">
        <f t="shared" si="54"/>
        <v>1.6641803348727943E-2</v>
      </c>
      <c r="AK102" s="29">
        <f t="shared" si="55"/>
        <v>1.5607399859406906E-3</v>
      </c>
      <c r="AL102" s="30">
        <f t="shared" si="56"/>
        <v>0.13620906675545524</v>
      </c>
      <c r="AM102" s="30">
        <f t="shared" si="57"/>
        <v>1.2040296152445631E-2</v>
      </c>
      <c r="AN102" s="31">
        <f t="shared" si="58"/>
        <v>2.4215135622927424E-2</v>
      </c>
      <c r="AO102" s="90">
        <f t="shared" si="59"/>
        <v>1.0907968923537037E-3</v>
      </c>
      <c r="AP102" s="35"/>
      <c r="AQ102" s="33"/>
      <c r="AR102" s="37"/>
      <c r="AS102" s="34"/>
      <c r="AT102" s="34"/>
    </row>
    <row r="103" spans="1:46" s="131" customFormat="1">
      <c r="A103" s="242" t="s">
        <v>47</v>
      </c>
      <c r="B103" s="87">
        <f>SUM(B86:B102)</f>
        <v>257437121498.53989</v>
      </c>
      <c r="C103" s="103"/>
      <c r="D103" s="87">
        <f>SUM(D86:D102)</f>
        <v>261527720350.76688</v>
      </c>
      <c r="E103" s="103"/>
      <c r="F103" s="28">
        <f>((D103-B103)/B103)</f>
        <v>1.5889700865266202E-2</v>
      </c>
      <c r="G103" s="28"/>
      <c r="H103" s="87">
        <f>SUM(H86:H102)</f>
        <v>272186755417.89178</v>
      </c>
      <c r="I103" s="103"/>
      <c r="J103" s="28">
        <f>((H103-D103)/D103)</f>
        <v>4.075680793159811E-2</v>
      </c>
      <c r="K103" s="28"/>
      <c r="L103" s="87">
        <f>SUM(L86:L102)</f>
        <v>263471294752.3461</v>
      </c>
      <c r="M103" s="103"/>
      <c r="N103" s="28">
        <f>((L103-H103)/H103)</f>
        <v>-3.202014973933881E-2</v>
      </c>
      <c r="O103" s="28"/>
      <c r="P103" s="87">
        <f>SUM(P86:P102)</f>
        <v>264499636676.71149</v>
      </c>
      <c r="Q103" s="103"/>
      <c r="R103" s="28">
        <f>((P103-L103)/L103)</f>
        <v>3.9030510907535213E-3</v>
      </c>
      <c r="S103" s="28"/>
      <c r="T103" s="87">
        <f>SUM(T86:T102)</f>
        <v>265570315703.23843</v>
      </c>
      <c r="U103" s="103"/>
      <c r="V103" s="28">
        <f>((T103-P103)/P103)</f>
        <v>4.047941388424665E-3</v>
      </c>
      <c r="W103" s="28"/>
      <c r="X103" s="87">
        <f>SUM(X86:X102)</f>
        <v>257774841527.25333</v>
      </c>
      <c r="Y103" s="103"/>
      <c r="Z103" s="28">
        <f>((X103-T103)/T103)</f>
        <v>-2.9353710543071992E-2</v>
      </c>
      <c r="AA103" s="28"/>
      <c r="AB103" s="87">
        <f>SUM(AB86:AB102)</f>
        <v>258836797887.96637</v>
      </c>
      <c r="AC103" s="103"/>
      <c r="AD103" s="28">
        <f>((AB103-X103)/X103)</f>
        <v>4.1197052218952387E-3</v>
      </c>
      <c r="AE103" s="28"/>
      <c r="AF103" s="87">
        <f>SUM(AF86:AF102)</f>
        <v>261014600832.0015</v>
      </c>
      <c r="AG103" s="103"/>
      <c r="AH103" s="28">
        <f>((AF103-AB103)/AB103)</f>
        <v>8.4138073172183008E-3</v>
      </c>
      <c r="AI103" s="28"/>
      <c r="AJ103" s="29">
        <f t="shared" si="54"/>
        <v>1.9696441915931541E-3</v>
      </c>
      <c r="AK103" s="29"/>
      <c r="AL103" s="30">
        <f t="shared" si="56"/>
        <v>-1.962008149947445E-3</v>
      </c>
      <c r="AM103" s="30"/>
      <c r="AN103" s="31">
        <f t="shared" si="58"/>
        <v>2.3570193266656828E-2</v>
      </c>
      <c r="AO103" s="90"/>
      <c r="AP103" s="35"/>
      <c r="AQ103" s="33"/>
      <c r="AR103" s="37"/>
      <c r="AS103" s="34"/>
      <c r="AT103" s="34"/>
    </row>
    <row r="104" spans="1:46" s="131" customFormat="1" ht="8.25" customHeight="1">
      <c r="A104" s="242"/>
      <c r="B104" s="103"/>
      <c r="C104" s="103"/>
      <c r="D104" s="103"/>
      <c r="E104" s="103"/>
      <c r="F104" s="28"/>
      <c r="G104" s="28"/>
      <c r="H104" s="103"/>
      <c r="I104" s="103"/>
      <c r="J104" s="28"/>
      <c r="K104" s="28"/>
      <c r="L104" s="103"/>
      <c r="M104" s="103"/>
      <c r="N104" s="28"/>
      <c r="O104" s="28"/>
      <c r="P104" s="103"/>
      <c r="Q104" s="103"/>
      <c r="R104" s="28"/>
      <c r="S104" s="28"/>
      <c r="T104" s="103"/>
      <c r="U104" s="103"/>
      <c r="V104" s="28"/>
      <c r="W104" s="28"/>
      <c r="X104" s="103"/>
      <c r="Y104" s="103"/>
      <c r="Z104" s="28"/>
      <c r="AA104" s="28"/>
      <c r="AB104" s="103"/>
      <c r="AC104" s="103"/>
      <c r="AD104" s="28"/>
      <c r="AE104" s="28"/>
      <c r="AF104" s="103"/>
      <c r="AG104" s="103"/>
      <c r="AH104" s="28"/>
      <c r="AI104" s="28"/>
      <c r="AJ104" s="29"/>
      <c r="AK104" s="29"/>
      <c r="AL104" s="30"/>
      <c r="AM104" s="30"/>
      <c r="AN104" s="31"/>
      <c r="AO104" s="90"/>
      <c r="AP104" s="35"/>
      <c r="AQ104" s="33"/>
      <c r="AR104" s="37"/>
      <c r="AS104" s="34"/>
      <c r="AT104" s="34"/>
    </row>
    <row r="105" spans="1:46">
      <c r="A105" s="244" t="s">
        <v>242</v>
      </c>
      <c r="B105" s="103"/>
      <c r="C105" s="103"/>
      <c r="D105" s="103"/>
      <c r="E105" s="103"/>
      <c r="F105" s="28"/>
      <c r="G105" s="28"/>
      <c r="H105" s="103"/>
      <c r="I105" s="103"/>
      <c r="J105" s="28"/>
      <c r="K105" s="28"/>
      <c r="L105" s="103"/>
      <c r="M105" s="103"/>
      <c r="N105" s="28"/>
      <c r="O105" s="28"/>
      <c r="P105" s="103"/>
      <c r="Q105" s="103"/>
      <c r="R105" s="28"/>
      <c r="S105" s="28"/>
      <c r="T105" s="103"/>
      <c r="U105" s="103"/>
      <c r="V105" s="28"/>
      <c r="W105" s="28"/>
      <c r="X105" s="103"/>
      <c r="Y105" s="103"/>
      <c r="Z105" s="28"/>
      <c r="AA105" s="28"/>
      <c r="AB105" s="103"/>
      <c r="AC105" s="103"/>
      <c r="AD105" s="28"/>
      <c r="AE105" s="28"/>
      <c r="AF105" s="103"/>
      <c r="AG105" s="103"/>
      <c r="AH105" s="28"/>
      <c r="AI105" s="28"/>
      <c r="AJ105" s="29"/>
      <c r="AK105" s="29"/>
      <c r="AL105" s="30"/>
      <c r="AM105" s="30"/>
      <c r="AN105" s="31"/>
      <c r="AO105" s="90"/>
      <c r="AP105" s="35"/>
      <c r="AQ105" s="59">
        <f>SUM(AQ90:AQ98)</f>
        <v>16564722721.154379</v>
      </c>
      <c r="AR105" s="60"/>
      <c r="AS105" s="34" t="e">
        <f>(#REF!/AQ105)-1</f>
        <v>#REF!</v>
      </c>
      <c r="AT105" s="34" t="e">
        <f>(#REF!/AR105)-1</f>
        <v>#REF!</v>
      </c>
    </row>
    <row r="106" spans="1:46">
      <c r="A106" s="240" t="s">
        <v>154</v>
      </c>
      <c r="B106" s="83">
        <v>2401420912.3000002</v>
      </c>
      <c r="C106" s="84">
        <v>67.900000000000006</v>
      </c>
      <c r="D106" s="83">
        <v>2401454366.7800002</v>
      </c>
      <c r="E106" s="84">
        <v>67.900000000000006</v>
      </c>
      <c r="F106" s="28">
        <f t="shared" ref="F106:G109" si="90">((D106-B106)/B106)</f>
        <v>1.3931118792489193E-5</v>
      </c>
      <c r="G106" s="28">
        <f t="shared" si="90"/>
        <v>0</v>
      </c>
      <c r="H106" s="83">
        <v>2406796715.8099999</v>
      </c>
      <c r="I106" s="84">
        <v>67.900000000000006</v>
      </c>
      <c r="J106" s="28">
        <f t="shared" ref="J106:K109" si="91">((H106-D106)/D106)</f>
        <v>2.2246306671082172E-3</v>
      </c>
      <c r="K106" s="28">
        <f t="shared" si="91"/>
        <v>0</v>
      </c>
      <c r="L106" s="83">
        <v>2408590302.6700001</v>
      </c>
      <c r="M106" s="84">
        <v>67.900000000000006</v>
      </c>
      <c r="N106" s="28">
        <f t="shared" ref="N106:O109" si="92">((L106-H106)/H106)</f>
        <v>7.4521742871686925E-4</v>
      </c>
      <c r="O106" s="28">
        <f t="shared" si="92"/>
        <v>0</v>
      </c>
      <c r="P106" s="83">
        <v>2409127597.3000002</v>
      </c>
      <c r="Q106" s="84">
        <v>67.900000000000006</v>
      </c>
      <c r="R106" s="28">
        <f t="shared" ref="R106:S109" si="93">((P106-L106)/L106)</f>
        <v>2.2307431421794981E-4</v>
      </c>
      <c r="S106" s="28">
        <f t="shared" si="93"/>
        <v>0</v>
      </c>
      <c r="T106" s="83">
        <v>2411669058.5</v>
      </c>
      <c r="U106" s="84">
        <v>67.900000000000006</v>
      </c>
      <c r="V106" s="28">
        <f t="shared" ref="V106:W109" si="94">((T106-P106)/P106)</f>
        <v>1.0549300928884466E-3</v>
      </c>
      <c r="W106" s="28">
        <f t="shared" si="94"/>
        <v>0</v>
      </c>
      <c r="X106" s="83">
        <v>2412625919.8699999</v>
      </c>
      <c r="Y106" s="84">
        <v>67.900000000000006</v>
      </c>
      <c r="Z106" s="28">
        <f t="shared" ref="Z106:AA109" si="95">((X106-T106)/T106)</f>
        <v>3.9676313241545269E-4</v>
      </c>
      <c r="AA106" s="28">
        <f t="shared" si="95"/>
        <v>0</v>
      </c>
      <c r="AB106" s="83">
        <v>2419827768.1500001</v>
      </c>
      <c r="AC106" s="84">
        <v>67.900000000000006</v>
      </c>
      <c r="AD106" s="28">
        <f t="shared" ref="AD106:AE109" si="96">((AB106-X106)/X106)</f>
        <v>2.9850662801418747E-3</v>
      </c>
      <c r="AE106" s="28">
        <f t="shared" si="96"/>
        <v>0</v>
      </c>
      <c r="AF106" s="83">
        <v>2422829962.6300001</v>
      </c>
      <c r="AG106" s="84">
        <v>70</v>
      </c>
      <c r="AH106" s="28">
        <f t="shared" ref="AH106:AH109" si="97">((AF106-AB106)/AB106)</f>
        <v>1.2406645297302495E-3</v>
      </c>
      <c r="AI106" s="28">
        <f t="shared" ref="AI106:AI109" si="98">((AG106-AC106)/AC106)</f>
        <v>3.0927835051546306E-2</v>
      </c>
      <c r="AJ106" s="29">
        <f t="shared" si="54"/>
        <v>1.1105346955014436E-3</v>
      </c>
      <c r="AK106" s="29">
        <f t="shared" si="55"/>
        <v>3.8659793814432883E-3</v>
      </c>
      <c r="AL106" s="30">
        <f t="shared" si="56"/>
        <v>8.9011043248185713E-3</v>
      </c>
      <c r="AM106" s="30">
        <f t="shared" si="57"/>
        <v>3.0927835051546306E-2</v>
      </c>
      <c r="AN106" s="31">
        <f t="shared" si="58"/>
        <v>1.0287409797440378E-3</v>
      </c>
      <c r="AO106" s="90">
        <f t="shared" si="59"/>
        <v>1.0934640946183695E-2</v>
      </c>
      <c r="AP106" s="35"/>
      <c r="AQ106" s="45"/>
      <c r="AR106" s="18"/>
      <c r="AS106" s="34" t="e">
        <f>(#REF!/AQ106)-1</f>
        <v>#REF!</v>
      </c>
      <c r="AT106" s="34" t="e">
        <f>(#REF!/AR106)-1</f>
        <v>#REF!</v>
      </c>
    </row>
    <row r="107" spans="1:46">
      <c r="A107" s="240" t="s">
        <v>26</v>
      </c>
      <c r="B107" s="83">
        <v>9905373605.6399994</v>
      </c>
      <c r="C107" s="84">
        <v>36.6</v>
      </c>
      <c r="D107" s="83">
        <v>9904575354.7399998</v>
      </c>
      <c r="E107" s="84">
        <v>36.6</v>
      </c>
      <c r="F107" s="28">
        <f t="shared" si="90"/>
        <v>-8.0587661988347839E-5</v>
      </c>
      <c r="G107" s="28">
        <f t="shared" si="90"/>
        <v>0</v>
      </c>
      <c r="H107" s="83">
        <v>9921342054.2600002</v>
      </c>
      <c r="I107" s="84">
        <v>36.6</v>
      </c>
      <c r="J107" s="28">
        <f t="shared" si="91"/>
        <v>1.6928236617409825E-3</v>
      </c>
      <c r="K107" s="28">
        <f t="shared" si="91"/>
        <v>0</v>
      </c>
      <c r="L107" s="83">
        <v>9910124562.9500008</v>
      </c>
      <c r="M107" s="84">
        <v>36.6</v>
      </c>
      <c r="N107" s="28">
        <f t="shared" si="92"/>
        <v>-1.130642532900368E-3</v>
      </c>
      <c r="O107" s="28">
        <f t="shared" si="92"/>
        <v>0</v>
      </c>
      <c r="P107" s="83">
        <v>9910124562.9500008</v>
      </c>
      <c r="Q107" s="84">
        <v>36.6</v>
      </c>
      <c r="R107" s="28">
        <f t="shared" si="93"/>
        <v>0</v>
      </c>
      <c r="S107" s="28">
        <f t="shared" si="93"/>
        <v>0</v>
      </c>
      <c r="T107" s="83">
        <v>9931101652.6599998</v>
      </c>
      <c r="U107" s="84">
        <v>36.6</v>
      </c>
      <c r="V107" s="28">
        <f t="shared" si="94"/>
        <v>2.1167332031752709E-3</v>
      </c>
      <c r="W107" s="28">
        <f t="shared" si="94"/>
        <v>0</v>
      </c>
      <c r="X107" s="83">
        <v>9928125962</v>
      </c>
      <c r="Y107" s="84">
        <v>36.6</v>
      </c>
      <c r="Z107" s="28">
        <f t="shared" si="95"/>
        <v>-2.9963349123536786E-4</v>
      </c>
      <c r="AA107" s="28">
        <f t="shared" si="95"/>
        <v>0</v>
      </c>
      <c r="AB107" s="83">
        <v>9955280925</v>
      </c>
      <c r="AC107" s="84">
        <v>36.6</v>
      </c>
      <c r="AD107" s="28">
        <f t="shared" si="96"/>
        <v>2.7351549631759193E-3</v>
      </c>
      <c r="AE107" s="28">
        <f t="shared" si="96"/>
        <v>0</v>
      </c>
      <c r="AF107" s="83">
        <v>9940716993.8400002</v>
      </c>
      <c r="AG107" s="84">
        <v>36.6</v>
      </c>
      <c r="AH107" s="28">
        <f t="shared" si="97"/>
        <v>-1.4629352270136814E-3</v>
      </c>
      <c r="AI107" s="28">
        <f t="shared" si="98"/>
        <v>0</v>
      </c>
      <c r="AJ107" s="29">
        <f t="shared" si="54"/>
        <v>4.4636411436930091E-4</v>
      </c>
      <c r="AK107" s="29">
        <f t="shared" si="55"/>
        <v>0</v>
      </c>
      <c r="AL107" s="30">
        <f t="shared" si="56"/>
        <v>3.6489842124028263E-3</v>
      </c>
      <c r="AM107" s="30">
        <f t="shared" si="57"/>
        <v>0</v>
      </c>
      <c r="AN107" s="31">
        <f t="shared" si="58"/>
        <v>1.5468014606629249E-3</v>
      </c>
      <c r="AO107" s="90">
        <f t="shared" si="59"/>
        <v>0</v>
      </c>
      <c r="AP107" s="35"/>
      <c r="AQ107" s="33">
        <v>640873657.65999997</v>
      </c>
      <c r="AR107" s="37">
        <v>11.5358</v>
      </c>
      <c r="AS107" s="34" t="e">
        <f>(#REF!/AQ107)-1</f>
        <v>#REF!</v>
      </c>
      <c r="AT107" s="34" t="e">
        <f>(#REF!/AR107)-1</f>
        <v>#REF!</v>
      </c>
    </row>
    <row r="108" spans="1:46">
      <c r="A108" s="240" t="s">
        <v>202</v>
      </c>
      <c r="B108" s="83">
        <v>30468123234.040001</v>
      </c>
      <c r="C108" s="84">
        <v>11.42</v>
      </c>
      <c r="D108" s="83">
        <v>30468503699.52</v>
      </c>
      <c r="E108" s="84">
        <v>11.42</v>
      </c>
      <c r="F108" s="28">
        <f t="shared" si="90"/>
        <v>1.248732903818879E-5</v>
      </c>
      <c r="G108" s="28">
        <f t="shared" si="90"/>
        <v>0</v>
      </c>
      <c r="H108" s="83">
        <v>30471766434.77</v>
      </c>
      <c r="I108" s="84">
        <v>11.42</v>
      </c>
      <c r="J108" s="28">
        <f t="shared" si="91"/>
        <v>1.0708550975056254E-4</v>
      </c>
      <c r="K108" s="28">
        <f t="shared" si="91"/>
        <v>0</v>
      </c>
      <c r="L108" s="83">
        <v>29980978668.02</v>
      </c>
      <c r="M108" s="84">
        <v>11.24</v>
      </c>
      <c r="N108" s="28">
        <f t="shared" si="92"/>
        <v>-1.610631165083963E-2</v>
      </c>
      <c r="O108" s="28">
        <f t="shared" si="92"/>
        <v>-1.5761821366024494E-2</v>
      </c>
      <c r="P108" s="83">
        <v>29957561860.139999</v>
      </c>
      <c r="Q108" s="84">
        <v>11.23</v>
      </c>
      <c r="R108" s="28">
        <f t="shared" si="93"/>
        <v>-7.8105548652350107E-4</v>
      </c>
      <c r="S108" s="28">
        <f t="shared" si="93"/>
        <v>-8.8967971530247208E-4</v>
      </c>
      <c r="T108" s="83">
        <v>29958605862.23</v>
      </c>
      <c r="U108" s="84">
        <v>11.23</v>
      </c>
      <c r="V108" s="28">
        <f t="shared" si="94"/>
        <v>3.4849367744751234E-5</v>
      </c>
      <c r="W108" s="28">
        <f t="shared" si="94"/>
        <v>0</v>
      </c>
      <c r="X108" s="83">
        <v>30028575637.68</v>
      </c>
      <c r="Y108" s="84">
        <v>11.25</v>
      </c>
      <c r="Z108" s="28">
        <f t="shared" si="95"/>
        <v>2.335548448808642E-3</v>
      </c>
      <c r="AA108" s="28">
        <f t="shared" si="95"/>
        <v>1.7809439002671036E-3</v>
      </c>
      <c r="AB108" s="83">
        <v>30045101401.369999</v>
      </c>
      <c r="AC108" s="84">
        <v>11.26</v>
      </c>
      <c r="AD108" s="28">
        <f t="shared" si="96"/>
        <v>5.5033458427718499E-4</v>
      </c>
      <c r="AE108" s="28">
        <f t="shared" si="96"/>
        <v>8.8888888888886996E-4</v>
      </c>
      <c r="AF108" s="83">
        <v>30046645243.709999</v>
      </c>
      <c r="AG108" s="84">
        <v>11.26</v>
      </c>
      <c r="AH108" s="28">
        <f t="shared" si="97"/>
        <v>5.1384161410410694E-5</v>
      </c>
      <c r="AI108" s="28">
        <f t="shared" si="98"/>
        <v>0</v>
      </c>
      <c r="AJ108" s="29">
        <f t="shared" si="54"/>
        <v>-1.7244597170416737E-3</v>
      </c>
      <c r="AK108" s="29">
        <f t="shared" si="55"/>
        <v>-1.7477085365213739E-3</v>
      </c>
      <c r="AL108" s="30">
        <f t="shared" si="56"/>
        <v>-1.3845722782134763E-2</v>
      </c>
      <c r="AM108" s="30">
        <f t="shared" si="57"/>
        <v>-1.4010507880910695E-2</v>
      </c>
      <c r="AN108" s="31">
        <f t="shared" si="58"/>
        <v>5.8798246439237386E-3</v>
      </c>
      <c r="AO108" s="90">
        <f t="shared" si="59"/>
        <v>5.7165492385071685E-3</v>
      </c>
      <c r="AP108" s="35"/>
      <c r="AQ108" s="33">
        <v>2128320668.46</v>
      </c>
      <c r="AR108" s="40">
        <v>1.04</v>
      </c>
      <c r="AS108" s="34" t="e">
        <f>(#REF!/AQ108)-1</f>
        <v>#REF!</v>
      </c>
      <c r="AT108" s="34" t="e">
        <f>(#REF!/AR108)-1</f>
        <v>#REF!</v>
      </c>
    </row>
    <row r="109" spans="1:46">
      <c r="A109" s="240" t="s">
        <v>179</v>
      </c>
      <c r="B109" s="83">
        <v>7400000000</v>
      </c>
      <c r="C109" s="84">
        <v>100</v>
      </c>
      <c r="D109" s="83">
        <v>7400000000</v>
      </c>
      <c r="E109" s="84">
        <v>100</v>
      </c>
      <c r="F109" s="28">
        <f t="shared" si="90"/>
        <v>0</v>
      </c>
      <c r="G109" s="28">
        <f t="shared" si="90"/>
        <v>0</v>
      </c>
      <c r="H109" s="83">
        <v>7400000000</v>
      </c>
      <c r="I109" s="84">
        <v>100</v>
      </c>
      <c r="J109" s="28">
        <f t="shared" si="91"/>
        <v>0</v>
      </c>
      <c r="K109" s="28">
        <f t="shared" si="91"/>
        <v>0</v>
      </c>
      <c r="L109" s="83">
        <v>7400000000</v>
      </c>
      <c r="M109" s="84">
        <v>100</v>
      </c>
      <c r="N109" s="28">
        <f t="shared" si="92"/>
        <v>0</v>
      </c>
      <c r="O109" s="28">
        <f t="shared" si="92"/>
        <v>0</v>
      </c>
      <c r="P109" s="83">
        <v>7400000000</v>
      </c>
      <c r="Q109" s="84">
        <v>100</v>
      </c>
      <c r="R109" s="28">
        <f t="shared" si="93"/>
        <v>0</v>
      </c>
      <c r="S109" s="28">
        <f t="shared" si="93"/>
        <v>0</v>
      </c>
      <c r="T109" s="83">
        <v>7400000000</v>
      </c>
      <c r="U109" s="84">
        <v>100</v>
      </c>
      <c r="V109" s="28">
        <f t="shared" si="94"/>
        <v>0</v>
      </c>
      <c r="W109" s="28">
        <f t="shared" si="94"/>
        <v>0</v>
      </c>
      <c r="X109" s="83">
        <v>7400000000</v>
      </c>
      <c r="Y109" s="84">
        <v>100</v>
      </c>
      <c r="Z109" s="28">
        <f t="shared" si="95"/>
        <v>0</v>
      </c>
      <c r="AA109" s="28">
        <f t="shared" si="95"/>
        <v>0</v>
      </c>
      <c r="AB109" s="83">
        <v>7400000000</v>
      </c>
      <c r="AC109" s="84">
        <v>100</v>
      </c>
      <c r="AD109" s="28">
        <f t="shared" si="96"/>
        <v>0</v>
      </c>
      <c r="AE109" s="28">
        <f t="shared" si="96"/>
        <v>0</v>
      </c>
      <c r="AF109" s="83">
        <v>7400000000</v>
      </c>
      <c r="AG109" s="84">
        <v>100</v>
      </c>
      <c r="AH109" s="28">
        <f t="shared" si="97"/>
        <v>0</v>
      </c>
      <c r="AI109" s="28">
        <f t="shared" si="98"/>
        <v>0</v>
      </c>
      <c r="AJ109" s="29">
        <f t="shared" si="54"/>
        <v>0</v>
      </c>
      <c r="AK109" s="29">
        <f t="shared" si="55"/>
        <v>0</v>
      </c>
      <c r="AL109" s="30">
        <f t="shared" si="56"/>
        <v>0</v>
      </c>
      <c r="AM109" s="30">
        <f t="shared" si="57"/>
        <v>0</v>
      </c>
      <c r="AN109" s="31">
        <f t="shared" si="58"/>
        <v>0</v>
      </c>
      <c r="AO109" s="90">
        <f t="shared" si="59"/>
        <v>0</v>
      </c>
      <c r="AP109" s="35"/>
      <c r="AQ109" s="33">
        <v>1789192828.73</v>
      </c>
      <c r="AR109" s="37">
        <v>0.79</v>
      </c>
      <c r="AS109" s="34" t="e">
        <f>(#REF!/AQ109)-1</f>
        <v>#REF!</v>
      </c>
      <c r="AT109" s="34" t="e">
        <f>(#REF!/AR109)-1</f>
        <v>#REF!</v>
      </c>
    </row>
    <row r="110" spans="1:46">
      <c r="A110" s="242" t="s">
        <v>47</v>
      </c>
      <c r="B110" s="78">
        <f>SUM(B106:B109)</f>
        <v>50174917751.979996</v>
      </c>
      <c r="C110" s="103"/>
      <c r="D110" s="78">
        <f>SUM(D106:D109)</f>
        <v>50174533421.040001</v>
      </c>
      <c r="E110" s="103"/>
      <c r="F110" s="28">
        <f>((D110-B110)/B110)</f>
        <v>-7.6598220229199197E-6</v>
      </c>
      <c r="G110" s="28"/>
      <c r="H110" s="78">
        <f>SUM(H106:H109)</f>
        <v>50199905204.839996</v>
      </c>
      <c r="I110" s="103"/>
      <c r="J110" s="28">
        <f>((H110-D110)/D110)</f>
        <v>5.0567054778741824E-4</v>
      </c>
      <c r="K110" s="28"/>
      <c r="L110" s="78">
        <f>SUM(L106:L109)</f>
        <v>49699693533.639999</v>
      </c>
      <c r="M110" s="103"/>
      <c r="N110" s="28">
        <f>((L110-H110)/H110)</f>
        <v>-9.9643947365814813E-3</v>
      </c>
      <c r="O110" s="28"/>
      <c r="P110" s="78">
        <f>SUM(P106:P109)</f>
        <v>49676814020.389999</v>
      </c>
      <c r="Q110" s="103"/>
      <c r="R110" s="28">
        <f>((P110-L110)/L110)</f>
        <v>-4.6035521797561289E-4</v>
      </c>
      <c r="S110" s="28"/>
      <c r="T110" s="78">
        <f>SUM(T106:T109)</f>
        <v>49701376573.389999</v>
      </c>
      <c r="U110" s="103"/>
      <c r="V110" s="28">
        <f>((T110-P110)/P110)</f>
        <v>4.9444702693530681E-4</v>
      </c>
      <c r="W110" s="28"/>
      <c r="X110" s="78">
        <f>SUM(X106:X109)</f>
        <v>49769327519.550003</v>
      </c>
      <c r="Y110" s="103"/>
      <c r="Z110" s="28">
        <f>((X110-T110)/T110)</f>
        <v>1.3671843889407368E-3</v>
      </c>
      <c r="AA110" s="28"/>
      <c r="AB110" s="78">
        <f>SUM(AB106:AB109)</f>
        <v>49820210094.519997</v>
      </c>
      <c r="AC110" s="103"/>
      <c r="AD110" s="28">
        <f>((AB110-X110)/X110)</f>
        <v>1.0223681433108834E-3</v>
      </c>
      <c r="AE110" s="28"/>
      <c r="AF110" s="78">
        <f>SUM(AF106:AF109)</f>
        <v>49810192200.18</v>
      </c>
      <c r="AG110" s="103"/>
      <c r="AH110" s="28">
        <f>((AF110-AB110)/AB110)</f>
        <v>-2.0108093323954613E-4</v>
      </c>
      <c r="AI110" s="28"/>
      <c r="AJ110" s="29">
        <f t="shared" si="54"/>
        <v>-9.0547757535565181E-4</v>
      </c>
      <c r="AK110" s="29"/>
      <c r="AL110" s="30">
        <f t="shared" si="56"/>
        <v>-7.2614770087173174E-3</v>
      </c>
      <c r="AM110" s="30"/>
      <c r="AN110" s="31">
        <f t="shared" si="58"/>
        <v>3.7109312429844227E-3</v>
      </c>
      <c r="AO110" s="90"/>
      <c r="AP110" s="35"/>
      <c r="AQ110" s="33">
        <v>204378030.47999999</v>
      </c>
      <c r="AR110" s="37">
        <v>22.9087</v>
      </c>
      <c r="AS110" s="34" t="e">
        <f>(#REF!/AQ110)-1</f>
        <v>#REF!</v>
      </c>
      <c r="AT110" s="34" t="e">
        <f>(#REF!/AR110)-1</f>
        <v>#REF!</v>
      </c>
    </row>
    <row r="111" spans="1:46">
      <c r="A111" s="244" t="s">
        <v>68</v>
      </c>
      <c r="B111" s="103"/>
      <c r="C111" s="103"/>
      <c r="D111" s="103"/>
      <c r="E111" s="103"/>
      <c r="F111" s="28"/>
      <c r="G111" s="28"/>
      <c r="H111" s="103"/>
      <c r="I111" s="103"/>
      <c r="J111" s="28"/>
      <c r="K111" s="28"/>
      <c r="L111" s="103"/>
      <c r="M111" s="103"/>
      <c r="N111" s="28"/>
      <c r="O111" s="28"/>
      <c r="P111" s="103"/>
      <c r="Q111" s="103"/>
      <c r="R111" s="28"/>
      <c r="S111" s="28"/>
      <c r="T111" s="103"/>
      <c r="U111" s="103"/>
      <c r="V111" s="28"/>
      <c r="W111" s="28"/>
      <c r="X111" s="103"/>
      <c r="Y111" s="103"/>
      <c r="Z111" s="28"/>
      <c r="AA111" s="28"/>
      <c r="AB111" s="103"/>
      <c r="AC111" s="103"/>
      <c r="AD111" s="28"/>
      <c r="AE111" s="28"/>
      <c r="AF111" s="103"/>
      <c r="AG111" s="103"/>
      <c r="AH111" s="28"/>
      <c r="AI111" s="28"/>
      <c r="AJ111" s="29"/>
      <c r="AK111" s="29"/>
      <c r="AL111" s="30"/>
      <c r="AM111" s="30"/>
      <c r="AN111" s="31"/>
      <c r="AO111" s="90"/>
      <c r="AP111" s="35"/>
      <c r="AQ111" s="33">
        <v>160273731.87</v>
      </c>
      <c r="AR111" s="37">
        <v>133.94</v>
      </c>
      <c r="AS111" s="34" t="e">
        <f>(#REF!/AQ111)-1</f>
        <v>#REF!</v>
      </c>
      <c r="AT111" s="34" t="e">
        <f>(#REF!/AR111)-1</f>
        <v>#REF!</v>
      </c>
    </row>
    <row r="112" spans="1:46" s="104" customFormat="1">
      <c r="A112" s="240" t="s">
        <v>27</v>
      </c>
      <c r="B112" s="83">
        <v>1619237985.1400001</v>
      </c>
      <c r="C112" s="73">
        <v>3411.25</v>
      </c>
      <c r="D112" s="83">
        <v>1616820471.3699999</v>
      </c>
      <c r="E112" s="73">
        <v>3406.55</v>
      </c>
      <c r="F112" s="28">
        <f t="shared" ref="F112:F133" si="99">((D112-B112)/B112)</f>
        <v>-1.4929947247940827E-3</v>
      </c>
      <c r="G112" s="28">
        <f t="shared" ref="G112:G133" si="100">((E112-C112)/C112)</f>
        <v>-1.3777940637595657E-3</v>
      </c>
      <c r="H112" s="83">
        <v>1644708721.1500001</v>
      </c>
      <c r="I112" s="73">
        <v>3461.94</v>
      </c>
      <c r="J112" s="28">
        <f t="shared" ref="J112:J133" si="101">((H112-D112)/D112)</f>
        <v>1.7248822781399671E-2</v>
      </c>
      <c r="K112" s="28">
        <f t="shared" ref="K112:K133" si="102">((I112-E112)/E112)</f>
        <v>1.6259852343279819E-2</v>
      </c>
      <c r="L112" s="83">
        <v>1636702044.04</v>
      </c>
      <c r="M112" s="73">
        <v>3460.39</v>
      </c>
      <c r="N112" s="28">
        <f t="shared" ref="N112:N133" si="103">((L112-H112)/H112)</f>
        <v>-4.8681429161522103E-3</v>
      </c>
      <c r="O112" s="28">
        <f t="shared" ref="O112:O133" si="104">((M112-I112)/I112)</f>
        <v>-4.47725841580207E-4</v>
      </c>
      <c r="P112" s="83">
        <v>1631108769.0699999</v>
      </c>
      <c r="Q112" s="73">
        <v>3451.45</v>
      </c>
      <c r="R112" s="28">
        <f t="shared" ref="R112:R133" si="105">((P112-L112)/L112)</f>
        <v>-3.417405746126955E-3</v>
      </c>
      <c r="S112" s="28">
        <f t="shared" ref="S112:S133" si="106">((Q112-M112)/M112)</f>
        <v>-2.583523822459334E-3</v>
      </c>
      <c r="T112" s="83">
        <v>1650007335.99</v>
      </c>
      <c r="U112" s="73">
        <v>3489.03</v>
      </c>
      <c r="V112" s="28">
        <f t="shared" ref="V112:V133" si="107">((T112-P112)/P112)</f>
        <v>1.1586331505516561E-2</v>
      </c>
      <c r="W112" s="28">
        <f t="shared" ref="W112:W133" si="108">((U112-Q112)/Q112)</f>
        <v>1.0888177432673335E-2</v>
      </c>
      <c r="X112" s="83">
        <v>1643156264.1800001</v>
      </c>
      <c r="Y112" s="73">
        <v>3468.04</v>
      </c>
      <c r="Z112" s="28">
        <f t="shared" ref="Z112:Z133" si="109">((X112-T112)/T112)</f>
        <v>-4.1521462726644897E-3</v>
      </c>
      <c r="AA112" s="28">
        <f t="shared" ref="AA112:AA133" si="110">((Y112-U112)/U112)</f>
        <v>-6.0159987159755677E-3</v>
      </c>
      <c r="AB112" s="83">
        <v>1676252396.3699999</v>
      </c>
      <c r="AC112" s="73">
        <v>3547.19</v>
      </c>
      <c r="AD112" s="28">
        <f t="shared" ref="AD112:AD133" si="111">((AB112-X112)/X112)</f>
        <v>2.014180447196609E-2</v>
      </c>
      <c r="AE112" s="28">
        <f t="shared" ref="AE112:AE133" si="112">((AC112-Y112)/Y112)</f>
        <v>2.2822689473016484E-2</v>
      </c>
      <c r="AF112" s="83">
        <v>1688075294.53</v>
      </c>
      <c r="AG112" s="73">
        <v>3547.19</v>
      </c>
      <c r="AH112" s="28">
        <f t="shared" ref="AH112:AH133" si="113">((AF112-AB112)/AB112)</f>
        <v>7.0531730099853132E-3</v>
      </c>
      <c r="AI112" s="28">
        <f t="shared" ref="AI112:AI133" si="114">((AG112-AC112)/AC112)</f>
        <v>0</v>
      </c>
      <c r="AJ112" s="29">
        <f t="shared" si="54"/>
        <v>5.2624302636412375E-3</v>
      </c>
      <c r="AK112" s="29">
        <f t="shared" si="55"/>
        <v>4.9432096006493701E-3</v>
      </c>
      <c r="AL112" s="30">
        <f t="shared" si="56"/>
        <v>4.407095557098116E-2</v>
      </c>
      <c r="AM112" s="30">
        <f t="shared" si="57"/>
        <v>4.1285171214278334E-2</v>
      </c>
      <c r="AN112" s="31">
        <f t="shared" si="58"/>
        <v>1.0145413834843716E-2</v>
      </c>
      <c r="AO112" s="90">
        <f t="shared" si="59"/>
        <v>1.0373685130917585E-2</v>
      </c>
      <c r="AP112" s="35"/>
      <c r="AQ112" s="33"/>
      <c r="AR112" s="37"/>
      <c r="AS112" s="34"/>
      <c r="AT112" s="34"/>
    </row>
    <row r="113" spans="1:46" s="120" customFormat="1">
      <c r="A113" s="240" t="s">
        <v>235</v>
      </c>
      <c r="B113" s="83">
        <v>189968472</v>
      </c>
      <c r="C113" s="73">
        <v>141.30000000000001</v>
      </c>
      <c r="D113" s="83">
        <v>189191176</v>
      </c>
      <c r="E113" s="73">
        <v>140.86000000000001</v>
      </c>
      <c r="F113" s="28">
        <f t="shared" si="99"/>
        <v>-4.091710544473927E-3</v>
      </c>
      <c r="G113" s="28">
        <f t="shared" si="100"/>
        <v>-3.113941967445136E-3</v>
      </c>
      <c r="H113" s="83">
        <v>192660376.56</v>
      </c>
      <c r="I113" s="73">
        <v>143.36000000000001</v>
      </c>
      <c r="J113" s="28">
        <f t="shared" si="101"/>
        <v>1.8337010389956044E-2</v>
      </c>
      <c r="K113" s="28">
        <f t="shared" si="102"/>
        <v>1.7748118699417861E-2</v>
      </c>
      <c r="L113" s="83">
        <v>192660376.56</v>
      </c>
      <c r="M113" s="73">
        <v>143.35599999999999</v>
      </c>
      <c r="N113" s="28">
        <f t="shared" si="103"/>
        <v>0</v>
      </c>
      <c r="O113" s="28">
        <f t="shared" si="104"/>
        <v>-2.7901785714418938E-5</v>
      </c>
      <c r="P113" s="83">
        <v>192660376.56</v>
      </c>
      <c r="Q113" s="73">
        <v>143.35599999999999</v>
      </c>
      <c r="R113" s="28">
        <f t="shared" si="105"/>
        <v>0</v>
      </c>
      <c r="S113" s="28">
        <f t="shared" si="106"/>
        <v>0</v>
      </c>
      <c r="T113" s="83">
        <v>192481365.75999999</v>
      </c>
      <c r="U113" s="73">
        <v>144.31</v>
      </c>
      <c r="V113" s="28">
        <f t="shared" si="107"/>
        <v>-9.2915213390680148E-4</v>
      </c>
      <c r="W113" s="28">
        <f t="shared" si="108"/>
        <v>6.654761572588575E-3</v>
      </c>
      <c r="X113" s="83">
        <v>192481365.75999999</v>
      </c>
      <c r="Y113" s="73">
        <v>142.94</v>
      </c>
      <c r="Z113" s="28">
        <f t="shared" si="109"/>
        <v>0</v>
      </c>
      <c r="AA113" s="28">
        <f t="shared" si="110"/>
        <v>-9.4934515972559391E-3</v>
      </c>
      <c r="AB113" s="83">
        <v>197020274.94999999</v>
      </c>
      <c r="AC113" s="73">
        <v>147.56</v>
      </c>
      <c r="AD113" s="28">
        <f t="shared" si="111"/>
        <v>2.3581031712230499E-2</v>
      </c>
      <c r="AE113" s="28">
        <f t="shared" si="112"/>
        <v>3.2321253672869768E-2</v>
      </c>
      <c r="AF113" s="83">
        <v>198616232.78999999</v>
      </c>
      <c r="AG113" s="73">
        <v>148.19</v>
      </c>
      <c r="AH113" s="28">
        <f t="shared" si="113"/>
        <v>8.1004751435101163E-3</v>
      </c>
      <c r="AI113" s="28">
        <f t="shared" si="114"/>
        <v>4.2694497153699879E-3</v>
      </c>
      <c r="AJ113" s="29">
        <f t="shared" si="54"/>
        <v>5.624706820914491E-3</v>
      </c>
      <c r="AK113" s="29">
        <f t="shared" si="55"/>
        <v>6.0447860387288369E-3</v>
      </c>
      <c r="AL113" s="30">
        <f t="shared" si="56"/>
        <v>4.9817634148011172E-2</v>
      </c>
      <c r="AM113" s="30">
        <f t="shared" si="57"/>
        <v>5.2037484026693052E-2</v>
      </c>
      <c r="AN113" s="31">
        <f t="shared" si="58"/>
        <v>1.0158989745209962E-2</v>
      </c>
      <c r="AO113" s="90">
        <f t="shared" si="59"/>
        <v>1.3254006074166585E-2</v>
      </c>
      <c r="AP113" s="35"/>
      <c r="AQ113" s="33"/>
      <c r="AR113" s="37"/>
      <c r="AS113" s="34"/>
      <c r="AT113" s="34"/>
    </row>
    <row r="114" spans="1:46" s="131" customFormat="1">
      <c r="A114" s="240" t="s">
        <v>83</v>
      </c>
      <c r="B114" s="73">
        <v>961593504.79999995</v>
      </c>
      <c r="C114" s="73">
        <v>1.3661000000000001</v>
      </c>
      <c r="D114" s="73">
        <v>958997517.36000001</v>
      </c>
      <c r="E114" s="73">
        <v>1.3624000000000001</v>
      </c>
      <c r="F114" s="28">
        <f t="shared" si="99"/>
        <v>-2.6996723948752885E-3</v>
      </c>
      <c r="G114" s="28">
        <f t="shared" si="100"/>
        <v>-2.7084400849132833E-3</v>
      </c>
      <c r="H114" s="73">
        <v>972886594.08000004</v>
      </c>
      <c r="I114" s="73">
        <v>1.3821000000000001</v>
      </c>
      <c r="J114" s="28">
        <f t="shared" si="101"/>
        <v>1.4482912070757926E-2</v>
      </c>
      <c r="K114" s="28">
        <f t="shared" si="102"/>
        <v>1.4459776864357054E-2</v>
      </c>
      <c r="L114" s="73">
        <v>972253066.88999999</v>
      </c>
      <c r="M114" s="73">
        <v>1.3812</v>
      </c>
      <c r="N114" s="28">
        <f t="shared" si="103"/>
        <v>-6.511829784222133E-4</v>
      </c>
      <c r="O114" s="28">
        <f t="shared" si="104"/>
        <v>-6.5118298241814839E-4</v>
      </c>
      <c r="P114" s="73">
        <v>965001317.88</v>
      </c>
      <c r="Q114" s="73">
        <v>1.3761000000000001</v>
      </c>
      <c r="R114" s="28">
        <f t="shared" si="105"/>
        <v>-7.458705204393506E-3</v>
      </c>
      <c r="S114" s="28">
        <f t="shared" si="106"/>
        <v>-3.6924413553430947E-3</v>
      </c>
      <c r="T114" s="73">
        <v>913184271.97000003</v>
      </c>
      <c r="U114" s="73">
        <v>1.3932</v>
      </c>
      <c r="V114" s="28">
        <f t="shared" si="107"/>
        <v>-5.3696347300163511E-2</v>
      </c>
      <c r="W114" s="28">
        <f t="shared" si="108"/>
        <v>1.2426422498364866E-2</v>
      </c>
      <c r="X114" s="73">
        <v>919206456.37</v>
      </c>
      <c r="Y114" s="73">
        <v>1.4021999999999999</v>
      </c>
      <c r="Z114" s="28">
        <f t="shared" si="109"/>
        <v>6.5947088499546747E-3</v>
      </c>
      <c r="AA114" s="28">
        <f t="shared" si="110"/>
        <v>6.4599483204133626E-3</v>
      </c>
      <c r="AB114" s="73">
        <v>934077577.48000002</v>
      </c>
      <c r="AC114" s="73">
        <v>1.4249000000000001</v>
      </c>
      <c r="AD114" s="28">
        <f t="shared" si="111"/>
        <v>1.6178216555100079E-2</v>
      </c>
      <c r="AE114" s="28">
        <f t="shared" si="112"/>
        <v>1.6188846098987426E-2</v>
      </c>
      <c r="AF114" s="73">
        <v>934077577.48000002</v>
      </c>
      <c r="AG114" s="73">
        <v>1.4295</v>
      </c>
      <c r="AH114" s="28">
        <f t="shared" si="113"/>
        <v>0</v>
      </c>
      <c r="AI114" s="28">
        <f t="shared" si="114"/>
        <v>3.228296722576979E-3</v>
      </c>
      <c r="AJ114" s="29">
        <f t="shared" si="54"/>
        <v>-3.4062588002552298E-3</v>
      </c>
      <c r="AK114" s="29">
        <f t="shared" si="55"/>
        <v>5.7139032602531448E-3</v>
      </c>
      <c r="AL114" s="30">
        <f t="shared" si="56"/>
        <v>-2.5985406040050518E-2</v>
      </c>
      <c r="AM114" s="30">
        <f t="shared" si="57"/>
        <v>4.9251321197886035E-2</v>
      </c>
      <c r="AN114" s="31">
        <f t="shared" si="58"/>
        <v>2.1937577326427895E-2</v>
      </c>
      <c r="AO114" s="90">
        <f t="shared" si="59"/>
        <v>7.9096413095080097E-3</v>
      </c>
      <c r="AP114" s="35"/>
      <c r="AQ114" s="33"/>
      <c r="AR114" s="37"/>
      <c r="AS114" s="34"/>
      <c r="AT114" s="34"/>
    </row>
    <row r="115" spans="1:46">
      <c r="A115" s="240" t="s">
        <v>9</v>
      </c>
      <c r="B115" s="83">
        <v>4537305633.75</v>
      </c>
      <c r="C115" s="73">
        <v>465.01249999999999</v>
      </c>
      <c r="D115" s="73">
        <v>4479372746.4200001</v>
      </c>
      <c r="E115" s="73">
        <v>458.97160000000002</v>
      </c>
      <c r="F115" s="28">
        <f t="shared" si="99"/>
        <v>-1.2768125404441723E-2</v>
      </c>
      <c r="G115" s="28">
        <f t="shared" si="100"/>
        <v>-1.2990833579742405E-2</v>
      </c>
      <c r="H115" s="73">
        <v>4582602279.25</v>
      </c>
      <c r="I115" s="73">
        <v>469.41570000000002</v>
      </c>
      <c r="J115" s="28">
        <f t="shared" si="101"/>
        <v>2.3045533085520271E-2</v>
      </c>
      <c r="K115" s="28">
        <f t="shared" si="102"/>
        <v>2.2755438462859122E-2</v>
      </c>
      <c r="L115" s="73">
        <v>4601176134.6000004</v>
      </c>
      <c r="M115" s="73">
        <v>471.2713</v>
      </c>
      <c r="N115" s="28">
        <f t="shared" si="103"/>
        <v>4.0531240151698749E-3</v>
      </c>
      <c r="O115" s="28">
        <f t="shared" si="104"/>
        <v>3.9529994416462452E-3</v>
      </c>
      <c r="P115" s="73">
        <v>4590838665.0900002</v>
      </c>
      <c r="Q115" s="73">
        <v>470.71019999999999</v>
      </c>
      <c r="R115" s="28">
        <f t="shared" si="105"/>
        <v>-2.2467015405614132E-3</v>
      </c>
      <c r="S115" s="28">
        <f t="shared" si="106"/>
        <v>-1.1906093156956734E-3</v>
      </c>
      <c r="T115" s="73">
        <v>4659615395.8299999</v>
      </c>
      <c r="U115" s="73">
        <v>477.8295</v>
      </c>
      <c r="V115" s="28">
        <f t="shared" si="107"/>
        <v>1.4981299879474518E-2</v>
      </c>
      <c r="W115" s="28">
        <f t="shared" si="108"/>
        <v>1.5124592583717136E-2</v>
      </c>
      <c r="X115" s="73">
        <v>4682820329.6499996</v>
      </c>
      <c r="Y115" s="73">
        <v>479.779</v>
      </c>
      <c r="Z115" s="28">
        <f t="shared" si="109"/>
        <v>4.9800105478161006E-3</v>
      </c>
      <c r="AA115" s="28">
        <f t="shared" si="110"/>
        <v>4.0799071635384595E-3</v>
      </c>
      <c r="AB115" s="73">
        <v>4759845746.6300001</v>
      </c>
      <c r="AC115" s="73">
        <v>488.25009999999997</v>
      </c>
      <c r="AD115" s="28">
        <f t="shared" si="111"/>
        <v>1.6448509991361868E-2</v>
      </c>
      <c r="AE115" s="28">
        <f t="shared" si="112"/>
        <v>1.7656254233720064E-2</v>
      </c>
      <c r="AF115" s="73">
        <v>4755186645.6800003</v>
      </c>
      <c r="AG115" s="73">
        <v>488.71780000000001</v>
      </c>
      <c r="AH115" s="28">
        <f t="shared" si="113"/>
        <v>-9.7883444086365227E-4</v>
      </c>
      <c r="AI115" s="28">
        <f t="shared" si="114"/>
        <v>9.5791071010540749E-4</v>
      </c>
      <c r="AJ115" s="29">
        <f t="shared" si="54"/>
        <v>5.9393520166844804E-3</v>
      </c>
      <c r="AK115" s="29">
        <f t="shared" si="55"/>
        <v>6.2932074625185437E-3</v>
      </c>
      <c r="AL115" s="30">
        <f t="shared" si="56"/>
        <v>6.1574223641119384E-2</v>
      </c>
      <c r="AM115" s="30">
        <f t="shared" si="57"/>
        <v>6.4810546011997219E-2</v>
      </c>
      <c r="AN115" s="31">
        <f t="shared" si="58"/>
        <v>1.1675011982514317E-2</v>
      </c>
      <c r="AO115" s="90">
        <f t="shared" si="59"/>
        <v>1.1617964293727141E-2</v>
      </c>
      <c r="AP115" s="35"/>
      <c r="AQ115" s="61">
        <f>SUM(AQ107:AQ111)</f>
        <v>4923038917.1999998</v>
      </c>
      <c r="AR115" s="18"/>
      <c r="AS115" s="34" t="e">
        <f>(#REF!/AQ115)-1</f>
        <v>#REF!</v>
      </c>
      <c r="AT115" s="34" t="e">
        <f>(#REF!/AR115)-1</f>
        <v>#REF!</v>
      </c>
    </row>
    <row r="116" spans="1:46">
      <c r="A116" s="240" t="s">
        <v>17</v>
      </c>
      <c r="B116" s="73">
        <v>2441451630.0700002</v>
      </c>
      <c r="C116" s="73">
        <v>13.1778</v>
      </c>
      <c r="D116" s="73">
        <v>2440116899.1700001</v>
      </c>
      <c r="E116" s="73">
        <v>13.170500000000001</v>
      </c>
      <c r="F116" s="28">
        <f t="shared" si="99"/>
        <v>-5.4669561483871242E-4</v>
      </c>
      <c r="G116" s="28">
        <f t="shared" si="100"/>
        <v>-5.5396196633724704E-4</v>
      </c>
      <c r="H116" s="73">
        <v>2476680481.5300002</v>
      </c>
      <c r="I116" s="73">
        <v>13.3688</v>
      </c>
      <c r="J116" s="28">
        <f t="shared" si="101"/>
        <v>1.4984356844722132E-2</v>
      </c>
      <c r="K116" s="28">
        <f t="shared" si="102"/>
        <v>1.5056375991799832E-2</v>
      </c>
      <c r="L116" s="73">
        <v>2476680481.5300002</v>
      </c>
      <c r="M116" s="73">
        <v>13.3688</v>
      </c>
      <c r="N116" s="28">
        <f t="shared" si="103"/>
        <v>0</v>
      </c>
      <c r="O116" s="28">
        <f t="shared" si="104"/>
        <v>0</v>
      </c>
      <c r="P116" s="73">
        <v>2464029603.79</v>
      </c>
      <c r="Q116" s="73">
        <v>13.305</v>
      </c>
      <c r="R116" s="28">
        <f t="shared" si="105"/>
        <v>-5.1079975129391785E-3</v>
      </c>
      <c r="S116" s="28">
        <f t="shared" si="106"/>
        <v>-4.7723056669260163E-3</v>
      </c>
      <c r="T116" s="73">
        <v>2484015458.7399998</v>
      </c>
      <c r="U116" s="73">
        <v>13.413500000000001</v>
      </c>
      <c r="V116" s="28">
        <f t="shared" si="107"/>
        <v>8.1110449806524026E-3</v>
      </c>
      <c r="W116" s="28">
        <f t="shared" si="108"/>
        <v>8.1548290116498431E-3</v>
      </c>
      <c r="X116" s="73">
        <v>2466206279.3800001</v>
      </c>
      <c r="Y116" s="73">
        <v>13.316800000000001</v>
      </c>
      <c r="Z116" s="28">
        <f t="shared" si="109"/>
        <v>-7.1695122900053299E-3</v>
      </c>
      <c r="AA116" s="28">
        <f t="shared" si="110"/>
        <v>-7.2091549558281004E-3</v>
      </c>
      <c r="AB116" s="73">
        <v>2489772650.9400001</v>
      </c>
      <c r="AC116" s="73">
        <v>13.5189</v>
      </c>
      <c r="AD116" s="28">
        <f t="shared" si="111"/>
        <v>9.5557179288037839E-3</v>
      </c>
      <c r="AE116" s="28">
        <f t="shared" si="112"/>
        <v>1.5176318635107511E-2</v>
      </c>
      <c r="AF116" s="73">
        <v>2488654262.9299998</v>
      </c>
      <c r="AG116" s="73">
        <v>13.5547</v>
      </c>
      <c r="AH116" s="28">
        <f t="shared" si="113"/>
        <v>-4.4919282472557787E-4</v>
      </c>
      <c r="AI116" s="28">
        <f t="shared" si="114"/>
        <v>2.6481444496223843E-3</v>
      </c>
      <c r="AJ116" s="29">
        <f t="shared" si="54"/>
        <v>2.42221518895869E-3</v>
      </c>
      <c r="AK116" s="29">
        <f t="shared" si="55"/>
        <v>3.5625306873860261E-3</v>
      </c>
      <c r="AL116" s="30">
        <f t="shared" si="56"/>
        <v>1.9891409209333216E-2</v>
      </c>
      <c r="AM116" s="30">
        <f t="shared" si="57"/>
        <v>2.9171253938726688E-2</v>
      </c>
      <c r="AN116" s="31">
        <f t="shared" si="58"/>
        <v>7.6782524969443156E-3</v>
      </c>
      <c r="AO116" s="90">
        <f t="shared" si="59"/>
        <v>8.4856997504490356E-3</v>
      </c>
      <c r="AP116" s="35"/>
      <c r="AQ116" s="17" t="e">
        <f>SUM(AQ20,AQ52,#REF!,#REF!,AQ88,AQ105,AQ115)</f>
        <v>#REF!</v>
      </c>
      <c r="AR116" s="18"/>
      <c r="AS116" s="34" t="e">
        <f>(#REF!/AQ116)-1</f>
        <v>#REF!</v>
      </c>
      <c r="AT116" s="34" t="e">
        <f>(#REF!/AR116)-1</f>
        <v>#REF!</v>
      </c>
    </row>
    <row r="117" spans="1:46" ht="15" customHeight="1">
      <c r="A117" s="241" t="s">
        <v>140</v>
      </c>
      <c r="B117" s="73">
        <v>4125052104.27</v>
      </c>
      <c r="C117" s="73">
        <v>175.11</v>
      </c>
      <c r="D117" s="73">
        <v>4125052104.27</v>
      </c>
      <c r="E117" s="73">
        <v>175.11</v>
      </c>
      <c r="F117" s="28">
        <f t="shared" si="99"/>
        <v>0</v>
      </c>
      <c r="G117" s="28">
        <f t="shared" si="100"/>
        <v>0</v>
      </c>
      <c r="H117" s="73">
        <v>4156490857.5700002</v>
      </c>
      <c r="I117" s="73">
        <v>176.46</v>
      </c>
      <c r="J117" s="28">
        <f t="shared" si="101"/>
        <v>7.6214196827857593E-3</v>
      </c>
      <c r="K117" s="28">
        <f t="shared" si="102"/>
        <v>7.7094397807092353E-3</v>
      </c>
      <c r="L117" s="73">
        <v>4158469973.2199998</v>
      </c>
      <c r="M117" s="73">
        <v>176.66</v>
      </c>
      <c r="N117" s="28">
        <f t="shared" si="103"/>
        <v>4.7615060824569318E-4</v>
      </c>
      <c r="O117" s="28">
        <f t="shared" si="104"/>
        <v>1.1334013374135136E-3</v>
      </c>
      <c r="P117" s="73">
        <v>4143526370.04</v>
      </c>
      <c r="Q117" s="73">
        <v>176.58</v>
      </c>
      <c r="R117" s="28">
        <f t="shared" si="105"/>
        <v>-3.5935339863542768E-3</v>
      </c>
      <c r="S117" s="28">
        <f t="shared" si="106"/>
        <v>-4.5284727725565543E-4</v>
      </c>
      <c r="T117" s="73">
        <v>4169666638.0700002</v>
      </c>
      <c r="U117" s="73">
        <v>178.1</v>
      </c>
      <c r="V117" s="28">
        <f t="shared" si="107"/>
        <v>6.3087007769538732E-3</v>
      </c>
      <c r="W117" s="28">
        <f t="shared" si="108"/>
        <v>8.6079963755803703E-3</v>
      </c>
      <c r="X117" s="73">
        <v>4172534301</v>
      </c>
      <c r="Y117" s="73">
        <v>178.34</v>
      </c>
      <c r="Z117" s="28">
        <f t="shared" si="109"/>
        <v>6.8774393228883499E-4</v>
      </c>
      <c r="AA117" s="28">
        <f t="shared" si="110"/>
        <v>1.3475575519371651E-3</v>
      </c>
      <c r="AB117" s="73">
        <v>4251932306.1799998</v>
      </c>
      <c r="AC117" s="73">
        <v>181.82</v>
      </c>
      <c r="AD117" s="28">
        <f t="shared" si="111"/>
        <v>1.9028724380041911E-2</v>
      </c>
      <c r="AE117" s="28">
        <f t="shared" si="112"/>
        <v>1.9513289222832735E-2</v>
      </c>
      <c r="AF117" s="73">
        <v>4287255581.98</v>
      </c>
      <c r="AG117" s="73">
        <v>183.39</v>
      </c>
      <c r="AH117" s="28">
        <f t="shared" si="113"/>
        <v>8.307581884278669E-3</v>
      </c>
      <c r="AI117" s="28">
        <f t="shared" si="114"/>
        <v>8.6349136508634544E-3</v>
      </c>
      <c r="AJ117" s="29">
        <f t="shared" si="54"/>
        <v>4.8545984097800587E-3</v>
      </c>
      <c r="AK117" s="29">
        <f t="shared" si="55"/>
        <v>5.8117188302601024E-3</v>
      </c>
      <c r="AL117" s="30">
        <f t="shared" si="56"/>
        <v>3.9321558518520768E-2</v>
      </c>
      <c r="AM117" s="30">
        <f t="shared" si="57"/>
        <v>4.7284563988350022E-2</v>
      </c>
      <c r="AN117" s="31">
        <f t="shared" si="58"/>
        <v>7.1120642335721412E-3</v>
      </c>
      <c r="AO117" s="90">
        <f t="shared" si="59"/>
        <v>6.7819111075411234E-3</v>
      </c>
      <c r="AP117" s="35"/>
      <c r="AQ117" s="62"/>
      <c r="AR117" s="63"/>
      <c r="AS117" s="34" t="e">
        <f>(#REF!/AQ117)-1</f>
        <v>#REF!</v>
      </c>
      <c r="AT117" s="34" t="e">
        <f>(#REF!/AR117)-1</f>
        <v>#REF!</v>
      </c>
    </row>
    <row r="118" spans="1:46" ht="17.25" customHeight="1">
      <c r="A118" s="240" t="s">
        <v>138</v>
      </c>
      <c r="B118" s="73">
        <v>5319752847.1499996</v>
      </c>
      <c r="C118" s="73">
        <v>180.6</v>
      </c>
      <c r="D118" s="73">
        <v>5170848873.3699999</v>
      </c>
      <c r="E118" s="73">
        <v>180.32210000000001</v>
      </c>
      <c r="F118" s="28">
        <f t="shared" si="99"/>
        <v>-2.7990769131271472E-2</v>
      </c>
      <c r="G118" s="28">
        <f t="shared" si="100"/>
        <v>-1.5387596899224156E-3</v>
      </c>
      <c r="H118" s="73">
        <v>5238149430.3000002</v>
      </c>
      <c r="I118" s="73">
        <v>182.66370000000001</v>
      </c>
      <c r="J118" s="28">
        <f t="shared" si="101"/>
        <v>1.3015378824277739E-2</v>
      </c>
      <c r="K118" s="28">
        <f t="shared" si="102"/>
        <v>1.2985651786442148E-2</v>
      </c>
      <c r="L118" s="73">
        <v>5213889169.9899998</v>
      </c>
      <c r="M118" s="73">
        <v>181.83</v>
      </c>
      <c r="N118" s="28">
        <f t="shared" si="103"/>
        <v>-4.6314563249508101E-3</v>
      </c>
      <c r="O118" s="28">
        <f t="shared" si="104"/>
        <v>-4.5641252202818254E-3</v>
      </c>
      <c r="P118" s="73">
        <v>4928779708.2600002</v>
      </c>
      <c r="Q118" s="73">
        <v>171.96209999999999</v>
      </c>
      <c r="R118" s="28">
        <f t="shared" si="105"/>
        <v>-5.4682685502988236E-2</v>
      </c>
      <c r="S118" s="28">
        <f t="shared" si="106"/>
        <v>-5.4269922455040531E-2</v>
      </c>
      <c r="T118" s="73">
        <v>4974668086.9899998</v>
      </c>
      <c r="U118" s="73">
        <v>173.57050000000001</v>
      </c>
      <c r="V118" s="28">
        <f t="shared" si="107"/>
        <v>9.3102920897634202E-3</v>
      </c>
      <c r="W118" s="28">
        <f t="shared" si="108"/>
        <v>9.3532237626780396E-3</v>
      </c>
      <c r="X118" s="73">
        <v>4744998719.5500002</v>
      </c>
      <c r="Y118" s="73">
        <v>174.3451</v>
      </c>
      <c r="Z118" s="28">
        <f t="shared" si="109"/>
        <v>-4.616777711072672E-2</v>
      </c>
      <c r="AA118" s="28">
        <f t="shared" si="110"/>
        <v>4.4627399241230067E-3</v>
      </c>
      <c r="AB118" s="73">
        <v>4858663020.0500002</v>
      </c>
      <c r="AC118" s="73">
        <v>178.5429</v>
      </c>
      <c r="AD118" s="28">
        <f t="shared" si="111"/>
        <v>2.3954548192329027E-2</v>
      </c>
      <c r="AE118" s="28">
        <f t="shared" si="112"/>
        <v>2.4077533581385431E-2</v>
      </c>
      <c r="AF118" s="73">
        <v>4888574197.5200005</v>
      </c>
      <c r="AG118" s="73">
        <v>179.6421</v>
      </c>
      <c r="AH118" s="28">
        <f t="shared" si="113"/>
        <v>6.1562568440262921E-3</v>
      </c>
      <c r="AI118" s="28">
        <f t="shared" si="114"/>
        <v>6.156503563009205E-3</v>
      </c>
      <c r="AJ118" s="29">
        <f t="shared" si="54"/>
        <v>-1.0129526514942595E-2</v>
      </c>
      <c r="AK118" s="29">
        <f t="shared" si="55"/>
        <v>-4.1714434345086762E-4</v>
      </c>
      <c r="AL118" s="30">
        <f t="shared" si="56"/>
        <v>-5.4589620149937283E-2</v>
      </c>
      <c r="AM118" s="30">
        <f t="shared" si="57"/>
        <v>-3.7710297295783868E-3</v>
      </c>
      <c r="AN118" s="31">
        <f t="shared" si="58"/>
        <v>2.9212366080733517E-2</v>
      </c>
      <c r="AO118" s="90">
        <f t="shared" si="59"/>
        <v>2.3484607672283605E-2</v>
      </c>
      <c r="AP118" s="35"/>
      <c r="AQ118" s="421" t="s">
        <v>93</v>
      </c>
      <c r="AR118" s="421"/>
      <c r="AS118" s="34" t="e">
        <f>(#REF!/AQ118)-1</f>
        <v>#REF!</v>
      </c>
      <c r="AT118" s="34" t="e">
        <f>(#REF!/AR118)-1</f>
        <v>#REF!</v>
      </c>
    </row>
    <row r="119" spans="1:46" ht="16.5" customHeight="1">
      <c r="A119" s="240" t="s">
        <v>11</v>
      </c>
      <c r="B119" s="83">
        <v>2112661439.3</v>
      </c>
      <c r="C119" s="73">
        <v>3914.24</v>
      </c>
      <c r="D119" s="73">
        <v>2136282520.5</v>
      </c>
      <c r="E119" s="73">
        <v>3903.4</v>
      </c>
      <c r="F119" s="28">
        <f t="shared" si="99"/>
        <v>1.1180722457748154E-2</v>
      </c>
      <c r="G119" s="28">
        <f t="shared" si="100"/>
        <v>-2.7693754087638189E-3</v>
      </c>
      <c r="H119" s="73">
        <v>2131597738.4200001</v>
      </c>
      <c r="I119" s="73">
        <v>3949.34</v>
      </c>
      <c r="J119" s="28">
        <f t="shared" si="101"/>
        <v>-2.1929599830753863E-3</v>
      </c>
      <c r="K119" s="28">
        <f t="shared" si="102"/>
        <v>1.1769226827893645E-2</v>
      </c>
      <c r="L119" s="73">
        <v>2164915764.3000002</v>
      </c>
      <c r="M119" s="73">
        <v>3955.17</v>
      </c>
      <c r="N119" s="28">
        <f t="shared" si="103"/>
        <v>1.5630541016006316E-2</v>
      </c>
      <c r="O119" s="28">
        <f t="shared" si="104"/>
        <v>1.4761960226265471E-3</v>
      </c>
      <c r="P119" s="73">
        <v>2160930957.8899999</v>
      </c>
      <c r="Q119" s="73">
        <v>3947.89</v>
      </c>
      <c r="R119" s="28">
        <f t="shared" si="105"/>
        <v>-1.8406288483417109E-3</v>
      </c>
      <c r="S119" s="28">
        <f t="shared" si="106"/>
        <v>-1.8406288478119018E-3</v>
      </c>
      <c r="T119" s="73">
        <v>2168610468.0500002</v>
      </c>
      <c r="U119" s="73">
        <v>3961.92</v>
      </c>
      <c r="V119" s="28">
        <f t="shared" si="107"/>
        <v>3.553797094701645E-3</v>
      </c>
      <c r="W119" s="28">
        <f t="shared" si="108"/>
        <v>3.5537970916110126E-3</v>
      </c>
      <c r="X119" s="73">
        <v>2169363113.46</v>
      </c>
      <c r="Y119" s="73">
        <v>3963.11</v>
      </c>
      <c r="Z119" s="28">
        <f t="shared" si="109"/>
        <v>3.4706344043272143E-4</v>
      </c>
      <c r="AA119" s="28">
        <f t="shared" si="110"/>
        <v>3.003594216945457E-4</v>
      </c>
      <c r="AB119" s="73">
        <v>2161612390.6500001</v>
      </c>
      <c r="AC119" s="73">
        <v>4001.2</v>
      </c>
      <c r="AD119" s="28">
        <f t="shared" si="111"/>
        <v>-3.5728102694795151E-3</v>
      </c>
      <c r="AE119" s="28">
        <f t="shared" si="112"/>
        <v>9.6111387269088387E-3</v>
      </c>
      <c r="AF119" s="73">
        <v>2213201296.9499998</v>
      </c>
      <c r="AG119" s="73">
        <v>4043.72</v>
      </c>
      <c r="AH119" s="28">
        <f t="shared" si="113"/>
        <v>2.3865937539563627E-2</v>
      </c>
      <c r="AI119" s="28">
        <f t="shared" si="114"/>
        <v>1.0626811956413072E-2</v>
      </c>
      <c r="AJ119" s="29">
        <f t="shared" si="54"/>
        <v>5.8714578059444814E-3</v>
      </c>
      <c r="AK119" s="29">
        <f t="shared" si="55"/>
        <v>4.0909407238214927E-3</v>
      </c>
      <c r="AL119" s="30">
        <f t="shared" si="56"/>
        <v>3.6005900770089555E-2</v>
      </c>
      <c r="AM119" s="30">
        <f t="shared" si="57"/>
        <v>3.5948147768611903E-2</v>
      </c>
      <c r="AN119" s="31">
        <f t="shared" si="58"/>
        <v>9.9772963395123211E-3</v>
      </c>
      <c r="AO119" s="90">
        <f t="shared" si="59"/>
        <v>5.8050181619319473E-3</v>
      </c>
      <c r="AP119" s="35"/>
      <c r="AQ119" s="64" t="s">
        <v>81</v>
      </c>
      <c r="AR119" s="65" t="s">
        <v>82</v>
      </c>
      <c r="AS119" s="34" t="e">
        <f>(#REF!/AQ119)-1</f>
        <v>#REF!</v>
      </c>
      <c r="AT119" s="34" t="e">
        <f>(#REF!/AR119)-1</f>
        <v>#REF!</v>
      </c>
    </row>
    <row r="120" spans="1:46" ht="14.25" customHeight="1">
      <c r="A120" s="240" t="s">
        <v>174</v>
      </c>
      <c r="B120" s="83">
        <v>1680000000</v>
      </c>
      <c r="C120" s="73">
        <v>1.22</v>
      </c>
      <c r="D120" s="73">
        <v>1680000000</v>
      </c>
      <c r="E120" s="73">
        <v>1.22</v>
      </c>
      <c r="F120" s="28">
        <f t="shared" si="99"/>
        <v>0</v>
      </c>
      <c r="G120" s="28">
        <f t="shared" si="100"/>
        <v>0</v>
      </c>
      <c r="H120" s="73">
        <v>1700000000</v>
      </c>
      <c r="I120" s="73">
        <v>1.24</v>
      </c>
      <c r="J120" s="28">
        <f t="shared" si="101"/>
        <v>1.1904761904761904E-2</v>
      </c>
      <c r="K120" s="28">
        <f t="shared" si="102"/>
        <v>1.6393442622950834E-2</v>
      </c>
      <c r="L120" s="73">
        <v>1766920505.9600003</v>
      </c>
      <c r="M120" s="73">
        <v>1.21</v>
      </c>
      <c r="N120" s="28">
        <f t="shared" si="103"/>
        <v>3.9365003505882519E-2</v>
      </c>
      <c r="O120" s="28">
        <f t="shared" si="104"/>
        <v>-2.4193548387096794E-2</v>
      </c>
      <c r="P120" s="73">
        <v>1841389441</v>
      </c>
      <c r="Q120" s="73">
        <v>1.2</v>
      </c>
      <c r="R120" s="28">
        <f t="shared" si="105"/>
        <v>4.2146171708805531E-2</v>
      </c>
      <c r="S120" s="28">
        <f t="shared" si="106"/>
        <v>-8.2644628099173625E-3</v>
      </c>
      <c r="T120" s="73">
        <v>1950976524</v>
      </c>
      <c r="U120" s="73">
        <v>1.2</v>
      </c>
      <c r="V120" s="28">
        <f t="shared" si="107"/>
        <v>5.9513256978646921E-2</v>
      </c>
      <c r="W120" s="28">
        <f t="shared" si="108"/>
        <v>0</v>
      </c>
      <c r="X120" s="73">
        <v>2008485384.88151</v>
      </c>
      <c r="Y120" s="73">
        <v>1.24</v>
      </c>
      <c r="Z120" s="28">
        <f t="shared" si="109"/>
        <v>2.9476962010594659E-2</v>
      </c>
      <c r="AA120" s="28">
        <f t="shared" si="110"/>
        <v>3.3333333333333368E-2</v>
      </c>
      <c r="AB120" s="73">
        <v>2020580484.9102287</v>
      </c>
      <c r="AC120" s="73">
        <v>1.2364269199730678</v>
      </c>
      <c r="AD120" s="28">
        <f t="shared" si="111"/>
        <v>6.0220005182822162E-3</v>
      </c>
      <c r="AE120" s="28">
        <f t="shared" si="112"/>
        <v>-2.8815161507518066E-3</v>
      </c>
      <c r="AF120" s="73">
        <v>1895228987.6809001</v>
      </c>
      <c r="AG120" s="73">
        <v>1.2715000000000001</v>
      </c>
      <c r="AH120" s="28">
        <f t="shared" si="113"/>
        <v>-6.2037369045904553E-2</v>
      </c>
      <c r="AI120" s="28">
        <f t="shared" si="114"/>
        <v>2.8366480428698767E-2</v>
      </c>
      <c r="AJ120" s="29">
        <f t="shared" si="54"/>
        <v>1.579884844763365E-2</v>
      </c>
      <c r="AK120" s="29">
        <f t="shared" si="55"/>
        <v>5.3442161296521256E-3</v>
      </c>
      <c r="AL120" s="30">
        <f t="shared" si="56"/>
        <v>0.12811249266720243</v>
      </c>
      <c r="AM120" s="30">
        <f t="shared" si="57"/>
        <v>4.2213114754098446E-2</v>
      </c>
      <c r="AN120" s="31">
        <f t="shared" si="58"/>
        <v>3.735240753863401E-2</v>
      </c>
      <c r="AO120" s="90">
        <f t="shared" si="59"/>
        <v>1.933893327001155E-2</v>
      </c>
      <c r="AP120" s="35"/>
      <c r="AQ120" s="58">
        <v>1901056000</v>
      </c>
      <c r="AR120" s="52">
        <v>12.64</v>
      </c>
      <c r="AS120" s="34" t="e">
        <f>(#REF!/AQ120)-1</f>
        <v>#REF!</v>
      </c>
      <c r="AT120" s="34" t="e">
        <f>(#REF!/AR120)-1</f>
        <v>#REF!</v>
      </c>
    </row>
    <row r="121" spans="1:46">
      <c r="A121" s="240" t="s">
        <v>32</v>
      </c>
      <c r="B121" s="83">
        <v>1137602325.77</v>
      </c>
      <c r="C121" s="73">
        <v>552.20000000000005</v>
      </c>
      <c r="D121" s="83">
        <v>1138705872.8099999</v>
      </c>
      <c r="E121" s="73">
        <v>552.20000000000005</v>
      </c>
      <c r="F121" s="28">
        <f t="shared" si="99"/>
        <v>9.7006398018131042E-4</v>
      </c>
      <c r="G121" s="28">
        <f t="shared" si="100"/>
        <v>0</v>
      </c>
      <c r="H121" s="83">
        <v>1137687526.1900001</v>
      </c>
      <c r="I121" s="73">
        <v>552.20000000000005</v>
      </c>
      <c r="J121" s="28">
        <f t="shared" si="101"/>
        <v>-8.9430171944832233E-4</v>
      </c>
      <c r="K121" s="28">
        <f t="shared" si="102"/>
        <v>0</v>
      </c>
      <c r="L121" s="83">
        <v>1150845956.4200001</v>
      </c>
      <c r="M121" s="73">
        <v>552.20000000000005</v>
      </c>
      <c r="N121" s="28">
        <f t="shared" si="103"/>
        <v>1.1565944011064502E-2</v>
      </c>
      <c r="O121" s="28">
        <f t="shared" si="104"/>
        <v>0</v>
      </c>
      <c r="P121" s="83">
        <v>1150845956.4200001</v>
      </c>
      <c r="Q121" s="73">
        <v>552.20000000000005</v>
      </c>
      <c r="R121" s="28">
        <f t="shared" si="105"/>
        <v>0</v>
      </c>
      <c r="S121" s="28">
        <f t="shared" si="106"/>
        <v>0</v>
      </c>
      <c r="T121" s="83">
        <v>1150845956.4200001</v>
      </c>
      <c r="U121" s="73">
        <v>552.20000000000005</v>
      </c>
      <c r="V121" s="28">
        <f t="shared" si="107"/>
        <v>0</v>
      </c>
      <c r="W121" s="28">
        <f t="shared" si="108"/>
        <v>0</v>
      </c>
      <c r="X121" s="83">
        <v>1177043670.2</v>
      </c>
      <c r="Y121" s="73">
        <v>552.20000000000005</v>
      </c>
      <c r="Z121" s="28">
        <f t="shared" si="109"/>
        <v>2.2763875246600895E-2</v>
      </c>
      <c r="AA121" s="28">
        <f t="shared" si="110"/>
        <v>0</v>
      </c>
      <c r="AB121" s="83">
        <v>1179605500.45</v>
      </c>
      <c r="AC121" s="73">
        <v>552.20000000000005</v>
      </c>
      <c r="AD121" s="28">
        <f t="shared" si="111"/>
        <v>2.1764954987309017E-3</v>
      </c>
      <c r="AE121" s="28">
        <f t="shared" si="112"/>
        <v>0</v>
      </c>
      <c r="AF121" s="83">
        <v>1191571940.3599999</v>
      </c>
      <c r="AG121" s="73">
        <v>552.20000000000005</v>
      </c>
      <c r="AH121" s="28">
        <f t="shared" si="113"/>
        <v>1.0144442277892777E-2</v>
      </c>
      <c r="AI121" s="28">
        <f t="shared" si="114"/>
        <v>0</v>
      </c>
      <c r="AJ121" s="29">
        <f t="shared" si="54"/>
        <v>5.8408149118777579E-3</v>
      </c>
      <c r="AK121" s="29">
        <f t="shared" si="55"/>
        <v>0</v>
      </c>
      <c r="AL121" s="30">
        <f t="shared" si="56"/>
        <v>4.6426446734257762E-2</v>
      </c>
      <c r="AM121" s="30">
        <f t="shared" si="57"/>
        <v>0</v>
      </c>
      <c r="AN121" s="31">
        <f t="shared" si="58"/>
        <v>8.3532009938699289E-3</v>
      </c>
      <c r="AO121" s="90">
        <f t="shared" si="59"/>
        <v>0</v>
      </c>
      <c r="AP121" s="35"/>
      <c r="AQ121" s="58">
        <v>106884243.56</v>
      </c>
      <c r="AR121" s="52">
        <v>2.92</v>
      </c>
      <c r="AS121" s="34" t="e">
        <f>(#REF!/AQ121)-1</f>
        <v>#REF!</v>
      </c>
      <c r="AT121" s="34" t="e">
        <f>(#REF!/AR121)-1</f>
        <v>#REF!</v>
      </c>
    </row>
    <row r="122" spans="1:46">
      <c r="A122" s="240" t="s">
        <v>58</v>
      </c>
      <c r="B122" s="83">
        <v>2010336381.23</v>
      </c>
      <c r="C122" s="73">
        <v>2.88</v>
      </c>
      <c r="D122" s="83">
        <v>2004931858.6800001</v>
      </c>
      <c r="E122" s="73">
        <v>2.87</v>
      </c>
      <c r="F122" s="28">
        <f t="shared" si="99"/>
        <v>-2.6883672804514738E-3</v>
      </c>
      <c r="G122" s="28">
        <f t="shared" si="100"/>
        <v>-3.4722222222221483E-3</v>
      </c>
      <c r="H122" s="83">
        <v>2038339061.5799999</v>
      </c>
      <c r="I122" s="73">
        <v>2.93</v>
      </c>
      <c r="J122" s="28">
        <f t="shared" si="101"/>
        <v>1.6662512870634104E-2</v>
      </c>
      <c r="K122" s="28">
        <f t="shared" si="102"/>
        <v>2.0905923344947754E-2</v>
      </c>
      <c r="L122" s="83">
        <v>2031839581.9000001</v>
      </c>
      <c r="M122" s="73">
        <v>2.91</v>
      </c>
      <c r="N122" s="28">
        <f t="shared" si="103"/>
        <v>-3.1886155755469926E-3</v>
      </c>
      <c r="O122" s="28">
        <f t="shared" si="104"/>
        <v>-6.8259385665529063E-3</v>
      </c>
      <c r="P122" s="83">
        <v>2044384955.74</v>
      </c>
      <c r="Q122" s="73">
        <v>2.93</v>
      </c>
      <c r="R122" s="28">
        <f t="shared" si="105"/>
        <v>6.1743918918385123E-3</v>
      </c>
      <c r="S122" s="28">
        <f t="shared" si="106"/>
        <v>6.8728522336769819E-3</v>
      </c>
      <c r="T122" s="83">
        <v>2067325359.3299999</v>
      </c>
      <c r="U122" s="73">
        <v>2.96</v>
      </c>
      <c r="V122" s="28">
        <f t="shared" si="107"/>
        <v>1.1221176092883272E-2</v>
      </c>
      <c r="W122" s="28">
        <f t="shared" si="108"/>
        <v>1.0238907849829284E-2</v>
      </c>
      <c r="X122" s="83">
        <v>2038666077.6800001</v>
      </c>
      <c r="Y122" s="73">
        <v>2.92</v>
      </c>
      <c r="Z122" s="28">
        <f t="shared" si="109"/>
        <v>-1.3862975907811654E-2</v>
      </c>
      <c r="AA122" s="28">
        <f t="shared" si="110"/>
        <v>-1.3513513513513526E-2</v>
      </c>
      <c r="AB122" s="83">
        <v>2083117595.22</v>
      </c>
      <c r="AC122" s="73">
        <v>2.99</v>
      </c>
      <c r="AD122" s="28">
        <f t="shared" si="111"/>
        <v>2.1804216995941653E-2</v>
      </c>
      <c r="AE122" s="28">
        <f t="shared" si="112"/>
        <v>2.3972602739726127E-2</v>
      </c>
      <c r="AF122" s="83">
        <v>2075491641.8299999</v>
      </c>
      <c r="AG122" s="73">
        <v>2.98</v>
      </c>
      <c r="AH122" s="28">
        <f t="shared" si="113"/>
        <v>-3.660836722563769E-3</v>
      </c>
      <c r="AI122" s="28">
        <f t="shared" si="114"/>
        <v>-3.3444816053512477E-3</v>
      </c>
      <c r="AJ122" s="29">
        <f t="shared" si="54"/>
        <v>4.0576877956154563E-3</v>
      </c>
      <c r="AK122" s="29">
        <f t="shared" si="55"/>
        <v>4.3542662825675404E-3</v>
      </c>
      <c r="AL122" s="30">
        <f t="shared" si="56"/>
        <v>3.5193107857767671E-2</v>
      </c>
      <c r="AM122" s="30">
        <f t="shared" si="57"/>
        <v>3.8327526132404137E-2</v>
      </c>
      <c r="AN122" s="31">
        <f t="shared" si="58"/>
        <v>1.2002147989846425E-2</v>
      </c>
      <c r="AO122" s="90">
        <f t="shared" si="59"/>
        <v>1.3440811705357186E-2</v>
      </c>
      <c r="AP122" s="35"/>
      <c r="AQ122" s="58">
        <v>84059843.040000007</v>
      </c>
      <c r="AR122" s="52">
        <v>7.19</v>
      </c>
      <c r="AS122" s="34" t="e">
        <f>(#REF!/AQ122)-1</f>
        <v>#REF!</v>
      </c>
      <c r="AT122" s="34" t="e">
        <f>(#REF!/AR122)-1</f>
        <v>#REF!</v>
      </c>
    </row>
    <row r="123" spans="1:46">
      <c r="A123" s="241" t="s">
        <v>54</v>
      </c>
      <c r="B123" s="83">
        <v>159450565.38999999</v>
      </c>
      <c r="C123" s="73">
        <v>1.6048</v>
      </c>
      <c r="D123" s="73">
        <v>159264889.69</v>
      </c>
      <c r="E123" s="73">
        <v>1.603</v>
      </c>
      <c r="F123" s="28">
        <f t="shared" si="99"/>
        <v>-1.1644718822153065E-3</v>
      </c>
      <c r="G123" s="28">
        <f t="shared" si="100"/>
        <v>-1.1216350947158673E-3</v>
      </c>
      <c r="H123" s="73">
        <v>160698597.47999999</v>
      </c>
      <c r="I123" s="73">
        <v>1.6175999999999999</v>
      </c>
      <c r="J123" s="28">
        <f t="shared" si="101"/>
        <v>9.0020329828540482E-3</v>
      </c>
      <c r="K123" s="28">
        <f t="shared" si="102"/>
        <v>9.107922645040515E-3</v>
      </c>
      <c r="L123" s="73">
        <v>159819831.81</v>
      </c>
      <c r="M123" s="73">
        <v>1.6093</v>
      </c>
      <c r="N123" s="28">
        <f t="shared" si="103"/>
        <v>-5.4684090824710227E-3</v>
      </c>
      <c r="O123" s="28">
        <f t="shared" si="104"/>
        <v>-5.1310583580613097E-3</v>
      </c>
      <c r="P123" s="73">
        <v>158694420.03</v>
      </c>
      <c r="Q123" s="73">
        <v>1.5881000000000001</v>
      </c>
      <c r="R123" s="28">
        <f t="shared" si="105"/>
        <v>-7.0417529993269815E-3</v>
      </c>
      <c r="S123" s="28">
        <f t="shared" si="106"/>
        <v>-1.3173429441371955E-2</v>
      </c>
      <c r="T123" s="73">
        <v>161573513.21000001</v>
      </c>
      <c r="U123" s="73">
        <v>1.6168</v>
      </c>
      <c r="V123" s="28">
        <f t="shared" si="107"/>
        <v>1.8142371858164488E-2</v>
      </c>
      <c r="W123" s="28">
        <f t="shared" si="108"/>
        <v>1.80719098293558E-2</v>
      </c>
      <c r="X123" s="73">
        <v>164165884.69</v>
      </c>
      <c r="Y123" s="73">
        <v>1.6331</v>
      </c>
      <c r="Z123" s="28">
        <f t="shared" si="109"/>
        <v>1.604453247625208E-2</v>
      </c>
      <c r="AA123" s="28">
        <f t="shared" si="110"/>
        <v>1.0081642751113298E-2</v>
      </c>
      <c r="AB123" s="73">
        <v>166234780.97999999</v>
      </c>
      <c r="AC123" s="73">
        <v>1.6543000000000001</v>
      </c>
      <c r="AD123" s="28">
        <f t="shared" si="111"/>
        <v>1.2602473978724377E-2</v>
      </c>
      <c r="AE123" s="28">
        <f t="shared" si="112"/>
        <v>1.2981446329067484E-2</v>
      </c>
      <c r="AF123" s="73">
        <v>169750644.84999999</v>
      </c>
      <c r="AG123" s="73">
        <v>1.6667000000000001</v>
      </c>
      <c r="AH123" s="28">
        <f t="shared" si="113"/>
        <v>2.1149989486393975E-2</v>
      </c>
      <c r="AI123" s="28">
        <f t="shared" si="114"/>
        <v>7.4956174817143E-3</v>
      </c>
      <c r="AJ123" s="29">
        <f t="shared" si="54"/>
        <v>7.9083458522969559E-3</v>
      </c>
      <c r="AK123" s="29">
        <f t="shared" si="55"/>
        <v>4.789052017767784E-3</v>
      </c>
      <c r="AL123" s="30">
        <f t="shared" si="56"/>
        <v>6.5838460569745905E-2</v>
      </c>
      <c r="AM123" s="30">
        <f t="shared" si="57"/>
        <v>3.9737991266375602E-2</v>
      </c>
      <c r="AN123" s="31">
        <f t="shared" si="58"/>
        <v>1.104706805000269E-2</v>
      </c>
      <c r="AO123" s="90">
        <f t="shared" si="59"/>
        <v>1.0375347465103267E-2</v>
      </c>
      <c r="AP123" s="35"/>
      <c r="AQ123" s="58">
        <v>82672021.189999998</v>
      </c>
      <c r="AR123" s="52">
        <v>18.53</v>
      </c>
      <c r="AS123" s="34" t="e">
        <f>(#REF!/AQ123)-1</f>
        <v>#REF!</v>
      </c>
      <c r="AT123" s="34" t="e">
        <f>(#REF!/AR123)-1</f>
        <v>#REF!</v>
      </c>
    </row>
    <row r="124" spans="1:46">
      <c r="A124" s="240" t="s">
        <v>236</v>
      </c>
      <c r="B124" s="73">
        <v>575820141.72000003</v>
      </c>
      <c r="C124" s="73">
        <v>1.0927</v>
      </c>
      <c r="D124" s="73">
        <v>574290332.89999998</v>
      </c>
      <c r="E124" s="73">
        <v>1.0898000000000001</v>
      </c>
      <c r="F124" s="28">
        <f t="shared" si="99"/>
        <v>-2.6567476702541986E-3</v>
      </c>
      <c r="G124" s="28">
        <f t="shared" si="100"/>
        <v>-2.6539763887616936E-3</v>
      </c>
      <c r="H124" s="73">
        <v>581923206.13</v>
      </c>
      <c r="I124" s="73">
        <v>1.1041000000000001</v>
      </c>
      <c r="J124" s="28">
        <f t="shared" si="101"/>
        <v>1.329096589778243E-2</v>
      </c>
      <c r="K124" s="28">
        <f t="shared" si="102"/>
        <v>1.3121673701596602E-2</v>
      </c>
      <c r="L124" s="73">
        <v>581923206.13</v>
      </c>
      <c r="M124" s="73">
        <v>1.1041000000000001</v>
      </c>
      <c r="N124" s="28">
        <f t="shared" si="103"/>
        <v>0</v>
      </c>
      <c r="O124" s="28">
        <f t="shared" si="104"/>
        <v>0</v>
      </c>
      <c r="P124" s="73">
        <v>586192364.69000006</v>
      </c>
      <c r="Q124" s="73">
        <v>1.1122000000000001</v>
      </c>
      <c r="R124" s="28">
        <f t="shared" si="105"/>
        <v>7.336291996999934E-3</v>
      </c>
      <c r="S124" s="28">
        <f t="shared" si="106"/>
        <v>7.3362920025359978E-3</v>
      </c>
      <c r="T124" s="73">
        <v>597144807.48000002</v>
      </c>
      <c r="U124" s="73">
        <v>1.133</v>
      </c>
      <c r="V124" s="28">
        <f t="shared" si="107"/>
        <v>1.8684042047855766E-2</v>
      </c>
      <c r="W124" s="28">
        <f t="shared" si="108"/>
        <v>1.870167236108607E-2</v>
      </c>
      <c r="X124" s="73">
        <v>592908127.27999997</v>
      </c>
      <c r="Y124" s="73">
        <v>1.1271</v>
      </c>
      <c r="Z124" s="28">
        <f t="shared" si="109"/>
        <v>-7.0948958224709095E-3</v>
      </c>
      <c r="AA124" s="28">
        <f t="shared" si="110"/>
        <v>-5.2074139452780374E-3</v>
      </c>
      <c r="AB124" s="73">
        <v>605217638.57000005</v>
      </c>
      <c r="AC124" s="73">
        <v>1.1505000000000001</v>
      </c>
      <c r="AD124" s="28">
        <f t="shared" si="111"/>
        <v>2.0761245669663309E-2</v>
      </c>
      <c r="AE124" s="28">
        <f t="shared" si="112"/>
        <v>2.0761245674740563E-2</v>
      </c>
      <c r="AF124" s="73">
        <v>609110390.00999999</v>
      </c>
      <c r="AG124" s="73">
        <v>1.1578999999999999</v>
      </c>
      <c r="AH124" s="28">
        <f t="shared" si="113"/>
        <v>6.431986102053598E-3</v>
      </c>
      <c r="AI124" s="28">
        <f t="shared" si="114"/>
        <v>6.4319860930029124E-3</v>
      </c>
      <c r="AJ124" s="29">
        <f t="shared" si="54"/>
        <v>7.0941110277037405E-3</v>
      </c>
      <c r="AK124" s="29">
        <f t="shared" si="55"/>
        <v>7.311434937365302E-3</v>
      </c>
      <c r="AL124" s="30">
        <f t="shared" si="56"/>
        <v>6.0631452621131204E-2</v>
      </c>
      <c r="AM124" s="30">
        <f t="shared" si="57"/>
        <v>6.248853000550543E-2</v>
      </c>
      <c r="AN124" s="31">
        <f t="shared" si="58"/>
        <v>1.0048089468070469E-2</v>
      </c>
      <c r="AO124" s="90">
        <f t="shared" si="59"/>
        <v>9.6706915188518074E-3</v>
      </c>
      <c r="AP124" s="35"/>
      <c r="AQ124" s="58">
        <v>541500000</v>
      </c>
      <c r="AR124" s="52">
        <v>3610</v>
      </c>
      <c r="AS124" s="34" t="e">
        <f>(#REF!/AQ124)-1</f>
        <v>#REF!</v>
      </c>
      <c r="AT124" s="34" t="e">
        <f>(#REF!/AR124)-1</f>
        <v>#REF!</v>
      </c>
    </row>
    <row r="125" spans="1:46">
      <c r="A125" s="240" t="s">
        <v>120</v>
      </c>
      <c r="B125" s="73">
        <v>113457726.34999999</v>
      </c>
      <c r="C125" s="73">
        <v>1.2697000000000001</v>
      </c>
      <c r="D125" s="73">
        <v>112636195.20999999</v>
      </c>
      <c r="E125" s="73">
        <v>1.2601</v>
      </c>
      <c r="F125" s="28">
        <f t="shared" si="99"/>
        <v>-7.24085671755576E-3</v>
      </c>
      <c r="G125" s="28">
        <f t="shared" si="100"/>
        <v>-7.5608411435772642E-3</v>
      </c>
      <c r="H125" s="73">
        <v>112910304.33</v>
      </c>
      <c r="I125" s="73">
        <v>1.2479</v>
      </c>
      <c r="J125" s="28">
        <f t="shared" si="101"/>
        <v>2.433579361314124E-3</v>
      </c>
      <c r="K125" s="28">
        <f t="shared" si="102"/>
        <v>-9.6817712879930067E-3</v>
      </c>
      <c r="L125" s="73">
        <v>112882590.98</v>
      </c>
      <c r="M125" s="73">
        <v>1.2472000000000001</v>
      </c>
      <c r="N125" s="28">
        <f t="shared" si="103"/>
        <v>-2.454457116597344E-4</v>
      </c>
      <c r="O125" s="28">
        <f t="shared" si="104"/>
        <v>-5.6094238320372053E-4</v>
      </c>
      <c r="P125" s="73">
        <v>112801180.40000001</v>
      </c>
      <c r="Q125" s="73">
        <v>1.2733000000000001</v>
      </c>
      <c r="R125" s="28">
        <f t="shared" si="105"/>
        <v>-7.2119694713972452E-4</v>
      </c>
      <c r="S125" s="28">
        <f t="shared" si="106"/>
        <v>2.0926876202694043E-2</v>
      </c>
      <c r="T125" s="73">
        <v>114622610.18000001</v>
      </c>
      <c r="U125" s="73">
        <v>1.2939000000000001</v>
      </c>
      <c r="V125" s="28">
        <f t="shared" si="107"/>
        <v>1.6147258154046773E-2</v>
      </c>
      <c r="W125" s="28">
        <f t="shared" si="108"/>
        <v>1.6178433990418559E-2</v>
      </c>
      <c r="X125" s="73">
        <v>115065826</v>
      </c>
      <c r="Y125" s="73">
        <v>1.2988999999999999</v>
      </c>
      <c r="Z125" s="28">
        <f t="shared" si="109"/>
        <v>3.8667398980356464E-3</v>
      </c>
      <c r="AA125" s="28">
        <f t="shared" si="110"/>
        <v>3.864286266326527E-3</v>
      </c>
      <c r="AB125" s="73">
        <v>116590268.23999999</v>
      </c>
      <c r="AC125" s="73">
        <v>1.1551</v>
      </c>
      <c r="AD125" s="28">
        <f t="shared" si="111"/>
        <v>1.3248436073452378E-2</v>
      </c>
      <c r="AE125" s="28">
        <f t="shared" si="112"/>
        <v>-0.11070906151358836</v>
      </c>
      <c r="AF125" s="73">
        <v>116590268.23999999</v>
      </c>
      <c r="AG125" s="73">
        <v>1.3039000000000001</v>
      </c>
      <c r="AH125" s="28">
        <f t="shared" si="113"/>
        <v>0</v>
      </c>
      <c r="AI125" s="28">
        <f t="shared" si="114"/>
        <v>0.12882001558306644</v>
      </c>
      <c r="AJ125" s="29">
        <f t="shared" si="54"/>
        <v>3.4360642638117129E-3</v>
      </c>
      <c r="AK125" s="29">
        <f t="shared" si="55"/>
        <v>5.1596244642679017E-3</v>
      </c>
      <c r="AL125" s="30">
        <f t="shared" si="56"/>
        <v>3.5104817085023068E-2</v>
      </c>
      <c r="AM125" s="30">
        <f t="shared" si="57"/>
        <v>3.4759146099515963E-2</v>
      </c>
      <c r="AN125" s="31">
        <f t="shared" si="58"/>
        <v>7.7060928016214709E-3</v>
      </c>
      <c r="AO125" s="90">
        <f t="shared" si="59"/>
        <v>6.4921870816175023E-2</v>
      </c>
      <c r="AP125" s="35"/>
      <c r="AQ125" s="58">
        <v>551092000</v>
      </c>
      <c r="AR125" s="52">
        <v>8.86</v>
      </c>
      <c r="AS125" s="34" t="e">
        <f>(#REF!/AQ125)-1</f>
        <v>#REF!</v>
      </c>
      <c r="AT125" s="34" t="e">
        <f>(#REF!/AR125)-1</f>
        <v>#REF!</v>
      </c>
    </row>
    <row r="126" spans="1:46">
      <c r="A126" s="240" t="s">
        <v>122</v>
      </c>
      <c r="B126" s="83">
        <v>223386084.40487739</v>
      </c>
      <c r="C126" s="73">
        <v>144.45240040713284</v>
      </c>
      <c r="D126" s="73">
        <v>221187104.46106479</v>
      </c>
      <c r="E126" s="73">
        <v>143.08672648026072</v>
      </c>
      <c r="F126" s="28">
        <f t="shared" si="99"/>
        <v>-9.8438537461763061E-3</v>
      </c>
      <c r="G126" s="28">
        <f t="shared" si="100"/>
        <v>-9.454144915716365E-3</v>
      </c>
      <c r="H126" s="73">
        <v>221550629.3385691</v>
      </c>
      <c r="I126" s="73">
        <v>143.36735465245044</v>
      </c>
      <c r="J126" s="28">
        <f t="shared" si="101"/>
        <v>1.6435175024785845E-3</v>
      </c>
      <c r="K126" s="28">
        <f t="shared" si="102"/>
        <v>1.9612453166886566E-3</v>
      </c>
      <c r="L126" s="73">
        <v>222845378.53914818</v>
      </c>
      <c r="M126" s="73">
        <v>144.24640513713297</v>
      </c>
      <c r="N126" s="28">
        <f t="shared" si="103"/>
        <v>5.8440330521493033E-3</v>
      </c>
      <c r="O126" s="28">
        <f t="shared" si="104"/>
        <v>6.13145500810493E-3</v>
      </c>
      <c r="P126" s="73">
        <v>223562228.53566414</v>
      </c>
      <c r="Q126" s="73">
        <v>144.75430958820755</v>
      </c>
      <c r="R126" s="28">
        <f t="shared" si="105"/>
        <v>3.2168044103729415E-3</v>
      </c>
      <c r="S126" s="28">
        <f t="shared" si="106"/>
        <v>3.5210891432041085E-3</v>
      </c>
      <c r="T126" s="73">
        <v>223947292.11662409</v>
      </c>
      <c r="U126" s="73">
        <v>145.04910038796277</v>
      </c>
      <c r="V126" s="28">
        <f t="shared" si="107"/>
        <v>1.7223999934251773E-3</v>
      </c>
      <c r="W126" s="28">
        <f t="shared" si="108"/>
        <v>2.0364906619625401E-3</v>
      </c>
      <c r="X126" s="73">
        <v>224748094.74848059</v>
      </c>
      <c r="Y126" s="73">
        <v>145.61104259982977</v>
      </c>
      <c r="Z126" s="28">
        <f t="shared" si="109"/>
        <v>3.5758531585167392E-3</v>
      </c>
      <c r="AA126" s="28">
        <f t="shared" si="110"/>
        <v>3.8741516518474039E-3</v>
      </c>
      <c r="AB126" s="73">
        <v>223649579.19123003</v>
      </c>
      <c r="AC126" s="73">
        <v>144.95269516459226</v>
      </c>
      <c r="AD126" s="28">
        <f t="shared" si="111"/>
        <v>-4.8877636025343252E-3</v>
      </c>
      <c r="AE126" s="28">
        <f t="shared" si="112"/>
        <v>-4.5212740976437859E-3</v>
      </c>
      <c r="AF126" s="73">
        <v>222578570.08597285</v>
      </c>
      <c r="AG126" s="73">
        <v>146.72210540599571</v>
      </c>
      <c r="AH126" s="28">
        <f t="shared" si="113"/>
        <v>-4.7887821167837937E-3</v>
      </c>
      <c r="AI126" s="28">
        <f t="shared" si="114"/>
        <v>1.2206811604256839E-2</v>
      </c>
      <c r="AJ126" s="29">
        <f t="shared" si="54"/>
        <v>-4.3972391856895976E-4</v>
      </c>
      <c r="AK126" s="29">
        <f t="shared" si="55"/>
        <v>1.9694780465880409E-3</v>
      </c>
      <c r="AL126" s="30">
        <f t="shared" si="56"/>
        <v>6.2908985055817185E-3</v>
      </c>
      <c r="AM126" s="30">
        <f t="shared" si="57"/>
        <v>2.5406821549142752E-2</v>
      </c>
      <c r="AN126" s="31">
        <f t="shared" si="58"/>
        <v>5.4133744035977449E-3</v>
      </c>
      <c r="AO126" s="90">
        <f t="shared" si="59"/>
        <v>6.5551932802286328E-3</v>
      </c>
      <c r="AP126" s="35"/>
      <c r="AQ126" s="33">
        <v>913647681</v>
      </c>
      <c r="AR126" s="37">
        <v>81</v>
      </c>
      <c r="AS126" s="34" t="e">
        <f>(#REF!/AQ126)-1</f>
        <v>#REF!</v>
      </c>
      <c r="AT126" s="34" t="e">
        <f>(#REF!/AR126)-1</f>
        <v>#REF!</v>
      </c>
    </row>
    <row r="127" spans="1:46">
      <c r="A127" s="240" t="s">
        <v>128</v>
      </c>
      <c r="B127" s="83">
        <v>150921076.83000001</v>
      </c>
      <c r="C127" s="73">
        <v>3.6019999999999999</v>
      </c>
      <c r="D127" s="83">
        <v>150405569.91</v>
      </c>
      <c r="E127" s="73">
        <v>3.5903</v>
      </c>
      <c r="F127" s="28">
        <f t="shared" si="99"/>
        <v>-3.4157384165810862E-3</v>
      </c>
      <c r="G127" s="28">
        <f t="shared" si="100"/>
        <v>-3.2481954469738539E-3</v>
      </c>
      <c r="H127" s="73">
        <v>153237581.11000001</v>
      </c>
      <c r="I127" s="73">
        <v>3.6547000000000001</v>
      </c>
      <c r="J127" s="28">
        <f t="shared" si="101"/>
        <v>1.8829164383304706E-2</v>
      </c>
      <c r="K127" s="28">
        <f t="shared" si="102"/>
        <v>1.7937219730941707E-2</v>
      </c>
      <c r="L127" s="73">
        <v>154601286.94999999</v>
      </c>
      <c r="M127" s="73">
        <v>3.6858</v>
      </c>
      <c r="N127" s="28">
        <f t="shared" si="103"/>
        <v>8.8992910885290714E-3</v>
      </c>
      <c r="O127" s="28">
        <f t="shared" si="104"/>
        <v>8.5095903904560989E-3</v>
      </c>
      <c r="P127" s="73">
        <v>154175087.63999999</v>
      </c>
      <c r="Q127" s="73">
        <v>3.6760999999999999</v>
      </c>
      <c r="R127" s="28">
        <f t="shared" si="105"/>
        <v>-2.7567643090696953E-3</v>
      </c>
      <c r="S127" s="28">
        <f t="shared" si="106"/>
        <v>-2.6317217429052153E-3</v>
      </c>
      <c r="T127" s="73">
        <v>156223923.55000001</v>
      </c>
      <c r="U127" s="73">
        <v>3.7227000000000001</v>
      </c>
      <c r="V127" s="28">
        <f t="shared" si="107"/>
        <v>1.3289020563322616E-2</v>
      </c>
      <c r="W127" s="28">
        <f t="shared" si="108"/>
        <v>1.2676477788961181E-2</v>
      </c>
      <c r="X127" s="73">
        <v>157332509.69999999</v>
      </c>
      <c r="Y127" s="73">
        <v>3.7479</v>
      </c>
      <c r="Z127" s="28">
        <f t="shared" si="109"/>
        <v>7.0961356289657475E-3</v>
      </c>
      <c r="AA127" s="28">
        <f t="shared" si="110"/>
        <v>6.7692803610282558E-3</v>
      </c>
      <c r="AB127" s="73">
        <v>160391096.81999999</v>
      </c>
      <c r="AC127" s="73">
        <v>3.8176000000000001</v>
      </c>
      <c r="AD127" s="28">
        <f t="shared" si="111"/>
        <v>1.9440274141892779E-2</v>
      </c>
      <c r="AE127" s="28">
        <f t="shared" si="112"/>
        <v>1.8597081032044636E-2</v>
      </c>
      <c r="AF127" s="73">
        <v>160612417.63</v>
      </c>
      <c r="AG127" s="73">
        <v>3.8226</v>
      </c>
      <c r="AH127" s="28">
        <f t="shared" si="113"/>
        <v>1.3798821405179439E-3</v>
      </c>
      <c r="AI127" s="28">
        <f t="shared" si="114"/>
        <v>1.30972338642076E-3</v>
      </c>
      <c r="AJ127" s="29">
        <f t="shared" si="54"/>
        <v>7.8451581526102609E-3</v>
      </c>
      <c r="AK127" s="29">
        <f t="shared" si="55"/>
        <v>7.4899319374966975E-3</v>
      </c>
      <c r="AL127" s="30">
        <f t="shared" si="56"/>
        <v>6.7862165783538431E-2</v>
      </c>
      <c r="AM127" s="30">
        <f t="shared" si="57"/>
        <v>6.470211402946828E-2</v>
      </c>
      <c r="AN127" s="31">
        <f t="shared" si="58"/>
        <v>9.0032638681216033E-3</v>
      </c>
      <c r="AO127" s="90">
        <f t="shared" si="59"/>
        <v>8.5933871075228995E-3</v>
      </c>
      <c r="AP127" s="35"/>
      <c r="AQ127" s="66">
        <f>SUM(AQ120:AQ126)</f>
        <v>4180911788.79</v>
      </c>
      <c r="AR127" s="67"/>
      <c r="AS127" s="34" t="e">
        <f>(#REF!/AQ127)-1</f>
        <v>#REF!</v>
      </c>
      <c r="AT127" s="34" t="e">
        <f>(#REF!/AR127)-1</f>
        <v>#REF!</v>
      </c>
    </row>
    <row r="128" spans="1:46">
      <c r="A128" s="240" t="s">
        <v>170</v>
      </c>
      <c r="B128" s="83">
        <v>330817277.07999998</v>
      </c>
      <c r="C128" s="73">
        <v>132.33000000000001</v>
      </c>
      <c r="D128" s="83">
        <v>333365471.66000003</v>
      </c>
      <c r="E128" s="73">
        <v>132.22</v>
      </c>
      <c r="F128" s="28">
        <f t="shared" si="99"/>
        <v>7.702725209795573E-3</v>
      </c>
      <c r="G128" s="28">
        <f t="shared" si="100"/>
        <v>-8.3125519534507392E-4</v>
      </c>
      <c r="H128" s="73">
        <v>346131786.25</v>
      </c>
      <c r="I128" s="73">
        <v>133.03</v>
      </c>
      <c r="J128" s="28">
        <f t="shared" si="101"/>
        <v>3.8295251534089164E-2</v>
      </c>
      <c r="K128" s="28">
        <f t="shared" si="102"/>
        <v>6.126153380729105E-3</v>
      </c>
      <c r="L128" s="73">
        <v>348148174.12</v>
      </c>
      <c r="M128" s="73">
        <v>133.83000000000001</v>
      </c>
      <c r="N128" s="28">
        <f t="shared" si="103"/>
        <v>5.825491763832495E-3</v>
      </c>
      <c r="O128" s="28">
        <f t="shared" si="104"/>
        <v>6.0136811245584555E-3</v>
      </c>
      <c r="P128" s="73">
        <v>349907568.81</v>
      </c>
      <c r="Q128" s="73">
        <v>134.66999999999999</v>
      </c>
      <c r="R128" s="28">
        <f t="shared" si="105"/>
        <v>5.0535801155561083E-3</v>
      </c>
      <c r="S128" s="28">
        <f t="shared" si="106"/>
        <v>6.2766195920195391E-3</v>
      </c>
      <c r="T128" s="73">
        <v>353737875.47000003</v>
      </c>
      <c r="U128" s="73">
        <v>137.25</v>
      </c>
      <c r="V128" s="28">
        <f t="shared" si="107"/>
        <v>1.094662419857481E-2</v>
      </c>
      <c r="W128" s="28">
        <f t="shared" si="108"/>
        <v>1.9157941635108137E-2</v>
      </c>
      <c r="X128" s="73">
        <v>351264897.97000003</v>
      </c>
      <c r="Y128" s="73">
        <v>136.38999999999999</v>
      </c>
      <c r="Z128" s="28">
        <f t="shared" si="109"/>
        <v>-6.9909887277810872E-3</v>
      </c>
      <c r="AA128" s="28">
        <f t="shared" si="110"/>
        <v>-6.2659380692168575E-3</v>
      </c>
      <c r="AB128" s="73">
        <v>355744448.54000002</v>
      </c>
      <c r="AC128" s="73">
        <v>138.75</v>
      </c>
      <c r="AD128" s="28">
        <f t="shared" si="111"/>
        <v>1.2752627990692572E-2</v>
      </c>
      <c r="AE128" s="28">
        <f t="shared" si="112"/>
        <v>1.7303321357870913E-2</v>
      </c>
      <c r="AF128" s="73">
        <v>355647167.62</v>
      </c>
      <c r="AG128" s="73">
        <v>138.66</v>
      </c>
      <c r="AH128" s="28">
        <f t="shared" si="113"/>
        <v>-2.7345731015414115E-4</v>
      </c>
      <c r="AI128" s="28">
        <f t="shared" si="114"/>
        <v>-6.4864864864867323E-4</v>
      </c>
      <c r="AJ128" s="29">
        <f t="shared" si="54"/>
        <v>9.1639818468256858E-3</v>
      </c>
      <c r="AK128" s="29">
        <f t="shared" si="55"/>
        <v>5.8914843971344432E-3</v>
      </c>
      <c r="AL128" s="30">
        <f t="shared" si="56"/>
        <v>6.6838643633510775E-2</v>
      </c>
      <c r="AM128" s="30">
        <f t="shared" si="57"/>
        <v>4.8706700952957177E-2</v>
      </c>
      <c r="AN128" s="31">
        <f t="shared" si="58"/>
        <v>1.3335835663923701E-2</v>
      </c>
      <c r="AO128" s="90">
        <f t="shared" si="59"/>
        <v>8.8011259836941053E-3</v>
      </c>
      <c r="AP128" s="35"/>
      <c r="AQ128" s="91"/>
      <c r="AR128" s="92"/>
      <c r="AS128" s="34"/>
      <c r="AT128" s="34"/>
    </row>
    <row r="129" spans="1:46" s="104" customFormat="1">
      <c r="A129" s="240" t="s">
        <v>143</v>
      </c>
      <c r="B129" s="83">
        <v>116107042.38</v>
      </c>
      <c r="C129" s="73">
        <v>140.83496199999999</v>
      </c>
      <c r="D129" s="83">
        <v>115906677.8</v>
      </c>
      <c r="E129" s="73">
        <v>140.128736</v>
      </c>
      <c r="F129" s="28">
        <f t="shared" si="99"/>
        <v>-1.7256884327846076E-3</v>
      </c>
      <c r="G129" s="28">
        <f t="shared" si="100"/>
        <v>-5.0145644942907481E-3</v>
      </c>
      <c r="H129" s="83">
        <v>116329074.66</v>
      </c>
      <c r="I129" s="73">
        <v>140.71181200000001</v>
      </c>
      <c r="J129" s="28">
        <f t="shared" si="101"/>
        <v>3.6442840742002477E-3</v>
      </c>
      <c r="K129" s="28">
        <f t="shared" si="102"/>
        <v>4.1610023514377908E-3</v>
      </c>
      <c r="L129" s="83">
        <v>131348050.26000001</v>
      </c>
      <c r="M129" s="73">
        <v>142.97332800000001</v>
      </c>
      <c r="N129" s="28">
        <f t="shared" si="103"/>
        <v>0.12910766843024082</v>
      </c>
      <c r="O129" s="28">
        <f t="shared" si="104"/>
        <v>1.6071969849979616E-2</v>
      </c>
      <c r="P129" s="83">
        <v>131125071.98999999</v>
      </c>
      <c r="Q129" s="73">
        <v>142.96442400000001</v>
      </c>
      <c r="R129" s="28">
        <f t="shared" si="105"/>
        <v>-1.6976138553913144E-3</v>
      </c>
      <c r="S129" s="28">
        <f t="shared" si="106"/>
        <v>-6.2277350080297027E-5</v>
      </c>
      <c r="T129" s="83">
        <v>131737976.38</v>
      </c>
      <c r="U129" s="73">
        <v>143.388295</v>
      </c>
      <c r="V129" s="28">
        <f t="shared" si="107"/>
        <v>4.6741967855448924E-3</v>
      </c>
      <c r="W129" s="28">
        <f t="shared" si="108"/>
        <v>2.9648704771474558E-3</v>
      </c>
      <c r="X129" s="83">
        <v>131403012.73999999</v>
      </c>
      <c r="Y129" s="73">
        <v>143.52902800000001</v>
      </c>
      <c r="Z129" s="28">
        <f t="shared" si="109"/>
        <v>-2.5426505644340048E-3</v>
      </c>
      <c r="AA129" s="28">
        <f t="shared" si="110"/>
        <v>9.8148178691999616E-4</v>
      </c>
      <c r="AB129" s="83">
        <v>133152799.55</v>
      </c>
      <c r="AC129" s="73">
        <v>145.03180800000001</v>
      </c>
      <c r="AD129" s="28">
        <f t="shared" si="111"/>
        <v>1.331618486908067E-2</v>
      </c>
      <c r="AE129" s="28">
        <f t="shared" si="112"/>
        <v>1.0470216519546145E-2</v>
      </c>
      <c r="AF129" s="83">
        <v>133399310.7</v>
      </c>
      <c r="AG129" s="73">
        <v>145.594303</v>
      </c>
      <c r="AH129" s="28">
        <f t="shared" si="113"/>
        <v>1.8513403460769066E-3</v>
      </c>
      <c r="AI129" s="28">
        <f t="shared" si="114"/>
        <v>3.8784250693474371E-3</v>
      </c>
      <c r="AJ129" s="29">
        <f t="shared" si="54"/>
        <v>1.83284652065667E-2</v>
      </c>
      <c r="AK129" s="29">
        <f t="shared" si="55"/>
        <v>4.181390526250924E-3</v>
      </c>
      <c r="AL129" s="30">
        <f t="shared" si="56"/>
        <v>0.15091997486274261</v>
      </c>
      <c r="AM129" s="30">
        <f t="shared" si="57"/>
        <v>3.900389852942078E-2</v>
      </c>
      <c r="AN129" s="31">
        <f t="shared" si="58"/>
        <v>4.5054777898966315E-2</v>
      </c>
      <c r="AO129" s="90">
        <f t="shared" si="59"/>
        <v>6.4952846141085535E-3</v>
      </c>
      <c r="AP129" s="35"/>
      <c r="AQ129" s="91"/>
      <c r="AR129" s="92"/>
      <c r="AS129" s="34"/>
      <c r="AT129" s="34"/>
    </row>
    <row r="130" spans="1:46" s="134" customFormat="1">
      <c r="A130" s="240" t="s">
        <v>157</v>
      </c>
      <c r="B130" s="83">
        <v>1103812431.72</v>
      </c>
      <c r="C130" s="73">
        <v>2.2368000000000001</v>
      </c>
      <c r="D130" s="73">
        <v>1098089204.8299999</v>
      </c>
      <c r="E130" s="73">
        <v>2.2250000000000001</v>
      </c>
      <c r="F130" s="28">
        <f t="shared" si="99"/>
        <v>-5.1849632469548905E-3</v>
      </c>
      <c r="G130" s="28">
        <f t="shared" si="100"/>
        <v>-5.2753934191702573E-3</v>
      </c>
      <c r="H130" s="83">
        <v>1097322864.1099999</v>
      </c>
      <c r="I130" s="73">
        <v>2.2235</v>
      </c>
      <c r="J130" s="28">
        <f t="shared" si="101"/>
        <v>-6.9788566960611294E-4</v>
      </c>
      <c r="K130" s="28">
        <f t="shared" si="102"/>
        <v>-6.7415730337081208E-4</v>
      </c>
      <c r="L130" s="83">
        <v>1107835593.24</v>
      </c>
      <c r="M130" s="73">
        <v>2.2450000000000001</v>
      </c>
      <c r="N130" s="28">
        <f t="shared" si="103"/>
        <v>9.5803427357969255E-3</v>
      </c>
      <c r="O130" s="28">
        <f t="shared" si="104"/>
        <v>9.6694400719586574E-3</v>
      </c>
      <c r="P130" s="83">
        <v>1115096241.3900001</v>
      </c>
      <c r="Q130" s="73">
        <v>2.2597999999999998</v>
      </c>
      <c r="R130" s="28">
        <f t="shared" si="105"/>
        <v>6.5539040217740671E-3</v>
      </c>
      <c r="S130" s="28">
        <f t="shared" si="106"/>
        <v>6.5924276169263708E-3</v>
      </c>
      <c r="T130" s="83">
        <v>1125782827.1400001</v>
      </c>
      <c r="U130" s="73">
        <v>2.2816999999999998</v>
      </c>
      <c r="V130" s="28">
        <f t="shared" si="107"/>
        <v>9.5835546326287126E-3</v>
      </c>
      <c r="W130" s="28">
        <f t="shared" si="108"/>
        <v>9.6911231082396822E-3</v>
      </c>
      <c r="X130" s="83">
        <v>1118671683.5899999</v>
      </c>
      <c r="Y130" s="73">
        <v>2.2669000000000001</v>
      </c>
      <c r="Z130" s="28">
        <f t="shared" si="109"/>
        <v>-6.3166210911794829E-3</v>
      </c>
      <c r="AA130" s="28">
        <f t="shared" si="110"/>
        <v>-6.4863917254677226E-3</v>
      </c>
      <c r="AB130" s="83">
        <v>1118671683.5899999</v>
      </c>
      <c r="AC130" s="73">
        <v>2.2669000000000001</v>
      </c>
      <c r="AD130" s="28">
        <f t="shared" si="111"/>
        <v>0</v>
      </c>
      <c r="AE130" s="28">
        <f t="shared" si="112"/>
        <v>0</v>
      </c>
      <c r="AF130" s="83">
        <v>1138953079.6199999</v>
      </c>
      <c r="AG130" s="73">
        <v>2.3083999999999998</v>
      </c>
      <c r="AH130" s="28">
        <f t="shared" si="113"/>
        <v>1.8129891305475494E-2</v>
      </c>
      <c r="AI130" s="28">
        <f t="shared" si="114"/>
        <v>1.8306938991574241E-2</v>
      </c>
      <c r="AJ130" s="29">
        <f t="shared" si="54"/>
        <v>3.9560278359918391E-3</v>
      </c>
      <c r="AK130" s="29">
        <f t="shared" si="55"/>
        <v>3.9779984175862702E-3</v>
      </c>
      <c r="AL130" s="30">
        <f t="shared" si="56"/>
        <v>3.7213620360038308E-2</v>
      </c>
      <c r="AM130" s="30">
        <f t="shared" si="57"/>
        <v>3.7483146067415596E-2</v>
      </c>
      <c r="AN130" s="31">
        <f t="shared" si="58"/>
        <v>8.4290606440152582E-3</v>
      </c>
      <c r="AO130" s="90">
        <f t="shared" si="59"/>
        <v>8.5338136313329628E-3</v>
      </c>
      <c r="AP130" s="35"/>
      <c r="AQ130" s="91"/>
      <c r="AR130" s="92"/>
      <c r="AS130" s="34"/>
      <c r="AT130" s="34"/>
    </row>
    <row r="131" spans="1:46" s="134" customFormat="1">
      <c r="A131" s="240" t="s">
        <v>176</v>
      </c>
      <c r="B131" s="73">
        <v>17436955.620000001</v>
      </c>
      <c r="C131" s="73">
        <v>1.1238999999999999</v>
      </c>
      <c r="D131" s="73">
        <v>17415637.41</v>
      </c>
      <c r="E131" s="73">
        <v>1.1225000000000001</v>
      </c>
      <c r="F131" s="28">
        <f t="shared" si="99"/>
        <v>-1.2225878452973256E-3</v>
      </c>
      <c r="G131" s="28">
        <f t="shared" si="100"/>
        <v>-1.2456624254825572E-3</v>
      </c>
      <c r="H131" s="73">
        <v>17397423.219999999</v>
      </c>
      <c r="I131" s="73">
        <v>1.1213</v>
      </c>
      <c r="J131" s="28">
        <f t="shared" si="101"/>
        <v>-1.0458526191836548E-3</v>
      </c>
      <c r="K131" s="28">
        <f t="shared" si="102"/>
        <v>-1.0690423162584319E-3</v>
      </c>
      <c r="L131" s="73">
        <v>17578111.100000001</v>
      </c>
      <c r="M131" s="73">
        <v>1.133</v>
      </c>
      <c r="N131" s="28">
        <f t="shared" si="103"/>
        <v>1.0385898975676162E-2</v>
      </c>
      <c r="O131" s="28">
        <f t="shared" si="104"/>
        <v>1.0434317310264911E-2</v>
      </c>
      <c r="P131" s="83">
        <v>17638368.34</v>
      </c>
      <c r="Q131" s="73">
        <v>1.1394</v>
      </c>
      <c r="R131" s="28">
        <f t="shared" si="105"/>
        <v>3.4279701417974516E-3</v>
      </c>
      <c r="S131" s="28">
        <f t="shared" si="106"/>
        <v>5.6487202118269738E-3</v>
      </c>
      <c r="T131" s="83">
        <v>17739798.190000001</v>
      </c>
      <c r="U131" s="73">
        <v>1.1475</v>
      </c>
      <c r="V131" s="28">
        <f t="shared" si="107"/>
        <v>5.7505234069741337E-3</v>
      </c>
      <c r="W131" s="28">
        <f t="shared" si="108"/>
        <v>7.10900473933649E-3</v>
      </c>
      <c r="X131" s="83">
        <v>17590259.879999999</v>
      </c>
      <c r="Y131" s="73">
        <v>1.1377999999999999</v>
      </c>
      <c r="Z131" s="28">
        <f t="shared" si="109"/>
        <v>-8.4295383971333872E-3</v>
      </c>
      <c r="AA131" s="28">
        <f t="shared" si="110"/>
        <v>-8.4531590413943723E-3</v>
      </c>
      <c r="AB131" s="83">
        <v>17874691.32</v>
      </c>
      <c r="AC131" s="73">
        <v>1.1561999999999999</v>
      </c>
      <c r="AD131" s="28">
        <f t="shared" si="111"/>
        <v>1.616982591163408E-2</v>
      </c>
      <c r="AE131" s="28">
        <f t="shared" si="112"/>
        <v>1.6171559149235341E-2</v>
      </c>
      <c r="AF131" s="83">
        <v>18165206.59</v>
      </c>
      <c r="AG131" s="73">
        <v>1.175</v>
      </c>
      <c r="AH131" s="28">
        <f t="shared" si="113"/>
        <v>1.6252883185453496E-2</v>
      </c>
      <c r="AI131" s="28">
        <f t="shared" si="114"/>
        <v>1.6260162601626146E-2</v>
      </c>
      <c r="AJ131" s="29">
        <f t="shared" si="54"/>
        <v>5.1611403449901188E-3</v>
      </c>
      <c r="AK131" s="29">
        <f t="shared" si="55"/>
        <v>5.6069875286443131E-3</v>
      </c>
      <c r="AL131" s="30">
        <f t="shared" si="56"/>
        <v>4.3040008376012677E-2</v>
      </c>
      <c r="AM131" s="30">
        <f t="shared" si="57"/>
        <v>4.6770601336302883E-2</v>
      </c>
      <c r="AN131" s="31">
        <f t="shared" si="58"/>
        <v>8.7737641960604316E-3</v>
      </c>
      <c r="AO131" s="90">
        <f t="shared" si="59"/>
        <v>8.7821013614183211E-3</v>
      </c>
      <c r="AP131" s="35"/>
      <c r="AQ131" s="91"/>
      <c r="AR131" s="92"/>
      <c r="AS131" s="34"/>
      <c r="AT131" s="34"/>
    </row>
    <row r="132" spans="1:46" ht="15.75" customHeight="1" thickBot="1">
      <c r="A132" s="240" t="s">
        <v>237</v>
      </c>
      <c r="B132" s="83">
        <v>190218648.93000001</v>
      </c>
      <c r="C132" s="73">
        <v>1.1153</v>
      </c>
      <c r="D132" s="83">
        <v>190185474.13</v>
      </c>
      <c r="E132" s="73">
        <v>1.1151</v>
      </c>
      <c r="F132" s="28">
        <f t="shared" si="99"/>
        <v>-1.7440350978531114E-4</v>
      </c>
      <c r="G132" s="28">
        <f t="shared" si="100"/>
        <v>-1.7932394871333094E-4</v>
      </c>
      <c r="H132" s="83">
        <v>190577678.38</v>
      </c>
      <c r="I132" s="73">
        <v>1.1168</v>
      </c>
      <c r="J132" s="28">
        <f t="shared" si="101"/>
        <v>2.0622197977744161E-3</v>
      </c>
      <c r="K132" s="28">
        <f t="shared" si="102"/>
        <v>1.5245269482557931E-3</v>
      </c>
      <c r="L132" s="83">
        <v>192336913.88</v>
      </c>
      <c r="M132" s="73">
        <v>1.1263000000000001</v>
      </c>
      <c r="N132" s="28">
        <f t="shared" si="103"/>
        <v>9.2310679558819803E-3</v>
      </c>
      <c r="O132" s="28">
        <f t="shared" si="104"/>
        <v>8.5064469914040691E-3</v>
      </c>
      <c r="P132" s="83">
        <v>191514255.68000001</v>
      </c>
      <c r="Q132" s="73">
        <v>1.1227</v>
      </c>
      <c r="R132" s="28">
        <f t="shared" si="105"/>
        <v>-4.2771727142988727E-3</v>
      </c>
      <c r="S132" s="28">
        <f t="shared" si="106"/>
        <v>-3.1963064902779431E-3</v>
      </c>
      <c r="T132" s="83">
        <v>192862885.33000001</v>
      </c>
      <c r="U132" s="73">
        <v>1.1234</v>
      </c>
      <c r="V132" s="28">
        <f t="shared" si="107"/>
        <v>7.0419282638333877E-3</v>
      </c>
      <c r="W132" s="28">
        <f t="shared" si="108"/>
        <v>6.2349692705079081E-4</v>
      </c>
      <c r="X132" s="83">
        <v>193699047.22999999</v>
      </c>
      <c r="Y132" s="73">
        <v>1.0135000000000001</v>
      </c>
      <c r="Z132" s="28">
        <f t="shared" si="109"/>
        <v>4.3355252026290739E-3</v>
      </c>
      <c r="AA132" s="28">
        <f t="shared" si="110"/>
        <v>-9.7828022075841098E-2</v>
      </c>
      <c r="AB132" s="83">
        <v>201675110.19</v>
      </c>
      <c r="AC132" s="73">
        <v>1.0334000000000001</v>
      </c>
      <c r="AD132" s="28">
        <f t="shared" si="111"/>
        <v>4.1177605538395654E-2</v>
      </c>
      <c r="AE132" s="28">
        <f t="shared" si="112"/>
        <v>1.9634928465712902E-2</v>
      </c>
      <c r="AF132" s="83">
        <v>205303739.84999999</v>
      </c>
      <c r="AG132" s="73">
        <v>1.0468</v>
      </c>
      <c r="AH132" s="28">
        <f t="shared" si="113"/>
        <v>1.7992451604868002E-2</v>
      </c>
      <c r="AI132" s="28">
        <f t="shared" si="114"/>
        <v>1.2966905360944315E-2</v>
      </c>
      <c r="AJ132" s="29">
        <f t="shared" si="54"/>
        <v>9.6736527674122913E-3</v>
      </c>
      <c r="AK132" s="29">
        <f t="shared" si="55"/>
        <v>-7.243418477683063E-3</v>
      </c>
      <c r="AL132" s="30">
        <f t="shared" si="56"/>
        <v>7.949222089204358E-2</v>
      </c>
      <c r="AM132" s="30">
        <f t="shared" si="57"/>
        <v>-6.1250112097569753E-2</v>
      </c>
      <c r="AN132" s="31">
        <f t="shared" si="58"/>
        <v>1.4376879113362842E-2</v>
      </c>
      <c r="AO132" s="90">
        <f t="shared" si="59"/>
        <v>3.7396671294442047E-2</v>
      </c>
      <c r="AP132" s="35"/>
      <c r="AQ132" s="69" t="e">
        <f>SUM(AQ116,AQ127)</f>
        <v>#REF!</v>
      </c>
      <c r="AR132" s="70"/>
      <c r="AS132" s="34" t="e">
        <f>(#REF!/AQ132)-1</f>
        <v>#REF!</v>
      </c>
      <c r="AT132" s="34" t="e">
        <f>(#REF!/AR132)-1</f>
        <v>#REF!</v>
      </c>
    </row>
    <row r="133" spans="1:46">
      <c r="A133" s="240" t="s">
        <v>200</v>
      </c>
      <c r="B133" s="73">
        <v>4448528.55</v>
      </c>
      <c r="C133" s="73">
        <v>100.22</v>
      </c>
      <c r="D133" s="73">
        <v>4445924.1399999997</v>
      </c>
      <c r="E133" s="73">
        <v>100.15900000000001</v>
      </c>
      <c r="F133" s="28">
        <f t="shared" si="99"/>
        <v>-5.8545426217398316E-4</v>
      </c>
      <c r="G133" s="28">
        <f t="shared" si="100"/>
        <v>-6.086609459189068E-4</v>
      </c>
      <c r="H133" s="73">
        <v>4463479.5199999996</v>
      </c>
      <c r="I133" s="73">
        <v>100.57299999999999</v>
      </c>
      <c r="J133" s="28">
        <f t="shared" si="101"/>
        <v>3.9486458714070392E-3</v>
      </c>
      <c r="K133" s="28">
        <f t="shared" si="102"/>
        <v>4.1334278497188199E-3</v>
      </c>
      <c r="L133" s="73">
        <v>4446327.8499999996</v>
      </c>
      <c r="M133" s="73">
        <v>100.569</v>
      </c>
      <c r="N133" s="28">
        <f t="shared" si="103"/>
        <v>-3.8426680178875175E-3</v>
      </c>
      <c r="O133" s="28">
        <f t="shared" si="104"/>
        <v>-3.9772105833480934E-5</v>
      </c>
      <c r="P133" s="73">
        <v>4446327.8499999996</v>
      </c>
      <c r="Q133" s="73">
        <v>100.569</v>
      </c>
      <c r="R133" s="28">
        <f t="shared" si="105"/>
        <v>0</v>
      </c>
      <c r="S133" s="28">
        <f t="shared" si="106"/>
        <v>0</v>
      </c>
      <c r="T133" s="73">
        <v>4468028.51</v>
      </c>
      <c r="U133" s="73">
        <v>100.68</v>
      </c>
      <c r="V133" s="28">
        <f t="shared" si="107"/>
        <v>4.8805802747991581E-3</v>
      </c>
      <c r="W133" s="28">
        <f t="shared" si="108"/>
        <v>1.103719834143764E-3</v>
      </c>
      <c r="X133" s="73">
        <v>4656682.6900000004</v>
      </c>
      <c r="Y133" s="73">
        <v>100.65600000000001</v>
      </c>
      <c r="Z133" s="28">
        <f t="shared" si="109"/>
        <v>4.2223137022910501E-2</v>
      </c>
      <c r="AA133" s="28">
        <f t="shared" si="110"/>
        <v>-2.3837902264601618E-4</v>
      </c>
      <c r="AB133" s="73">
        <v>4489550.75</v>
      </c>
      <c r="AC133" s="73">
        <v>101.188</v>
      </c>
      <c r="AD133" s="28">
        <f t="shared" si="111"/>
        <v>-3.5890772707985477E-2</v>
      </c>
      <c r="AE133" s="28">
        <f t="shared" si="112"/>
        <v>5.2853282467016016E-3</v>
      </c>
      <c r="AF133" s="73">
        <v>4398621.0599999996</v>
      </c>
      <c r="AG133" s="73">
        <v>101.43600000000001</v>
      </c>
      <c r="AH133" s="28">
        <f t="shared" si="113"/>
        <v>-2.0253627826793227E-2</v>
      </c>
      <c r="AI133" s="28">
        <f t="shared" si="114"/>
        <v>2.4508835039728492E-3</v>
      </c>
      <c r="AJ133" s="29">
        <f t="shared" si="54"/>
        <v>-1.1900199557154387E-3</v>
      </c>
      <c r="AK133" s="29">
        <f t="shared" si="55"/>
        <v>1.5108184200173288E-3</v>
      </c>
      <c r="AL133" s="30">
        <f t="shared" si="56"/>
        <v>-1.0639650725124626E-2</v>
      </c>
      <c r="AM133" s="30">
        <f t="shared" si="57"/>
        <v>1.2749727932587196E-2</v>
      </c>
      <c r="AN133" s="31">
        <f t="shared" si="58"/>
        <v>2.2438302227738457E-2</v>
      </c>
      <c r="AO133" s="90">
        <f t="shared" si="59"/>
        <v>2.2172455249816888E-3</v>
      </c>
    </row>
    <row r="134" spans="1:46">
      <c r="A134" s="242" t="s">
        <v>47</v>
      </c>
      <c r="B134" s="255">
        <f>SUM(B112:B133)</f>
        <v>29120838802.45488</v>
      </c>
      <c r="C134" s="103"/>
      <c r="D134" s="255">
        <f>SUM(D112:D133)</f>
        <v>28917512522.091064</v>
      </c>
      <c r="E134" s="103"/>
      <c r="F134" s="28">
        <f>((D134-B134)/B134)</f>
        <v>-6.9821574077280684E-3</v>
      </c>
      <c r="G134" s="28"/>
      <c r="H134" s="255">
        <f>SUM(H112:H133)</f>
        <v>29274345691.158573</v>
      </c>
      <c r="I134" s="103"/>
      <c r="J134" s="28">
        <f>((H134-D134)/D134)</f>
        <v>1.2339691001946028E-2</v>
      </c>
      <c r="K134" s="28"/>
      <c r="L134" s="255">
        <f>SUM(L112:L133)</f>
        <v>29400118520.26915</v>
      </c>
      <c r="M134" s="103"/>
      <c r="N134" s="28">
        <f>((L134-H134)/H134)</f>
        <v>4.2963497950549408E-3</v>
      </c>
      <c r="O134" s="28"/>
      <c r="P134" s="255">
        <f>SUM(P112:P133)</f>
        <v>29158649237.095665</v>
      </c>
      <c r="Q134" s="103"/>
      <c r="R134" s="28">
        <f>((P134-L134)/L134)</f>
        <v>-8.2132078143497978E-3</v>
      </c>
      <c r="S134" s="28"/>
      <c r="T134" s="255">
        <f>SUM(T112:T133)</f>
        <v>29461238398.706623</v>
      </c>
      <c r="U134" s="103"/>
      <c r="V134" s="28">
        <f>((T134-P134)/P134)</f>
        <v>1.037733809788431E-2</v>
      </c>
      <c r="W134" s="28"/>
      <c r="X134" s="372">
        <f>SUM(X112:X133)</f>
        <v>29286467988.629993</v>
      </c>
      <c r="Y134" s="103"/>
      <c r="Z134" s="28">
        <f>((X134-T134)/T134)</f>
        <v>-5.9322153302388755E-3</v>
      </c>
      <c r="AA134" s="28"/>
      <c r="AB134" s="255">
        <f>SUM(AB112:AB133)</f>
        <v>29716171591.571465</v>
      </c>
      <c r="AC134" s="103"/>
      <c r="AD134" s="28">
        <f>((AB134-X134)/X134)</f>
        <v>1.467242834159096E-2</v>
      </c>
      <c r="AE134" s="28"/>
      <c r="AF134" s="255">
        <f>SUM(AF112:AF133)</f>
        <v>29750443075.986874</v>
      </c>
      <c r="AG134" s="103"/>
      <c r="AH134" s="28">
        <f>((AF134-AB134)/AB134)</f>
        <v>1.1532940678377853E-3</v>
      </c>
      <c r="AI134" s="28"/>
      <c r="AJ134" s="29">
        <f t="shared" ref="AJ134:AJ157" si="115">AVERAGE(F134,J134,N134,R134,V134,Z134,AD134,AH134)</f>
        <v>2.7139400939996607E-3</v>
      </c>
      <c r="AK134" s="29"/>
      <c r="AL134" s="30">
        <f t="shared" ref="AL134:AL157" si="116">((AF134-D134)/D134)</f>
        <v>2.8803672281960815E-2</v>
      </c>
      <c r="AM134" s="30"/>
      <c r="AN134" s="31">
        <f t="shared" ref="AN134:AN157" si="117">STDEV(F134,J134,N134,R134,V134,Z134,AD134,AH134)</f>
        <v>9.1612592627134237E-3</v>
      </c>
      <c r="AO134" s="90"/>
    </row>
    <row r="135" spans="1:46" s="138" customFormat="1" ht="8.25" customHeight="1">
      <c r="A135" s="242"/>
      <c r="B135" s="103"/>
      <c r="C135" s="103"/>
      <c r="D135" s="103"/>
      <c r="E135" s="103"/>
      <c r="F135" s="28"/>
      <c r="G135" s="28"/>
      <c r="H135" s="103"/>
      <c r="I135" s="103"/>
      <c r="J135" s="28"/>
      <c r="K135" s="28"/>
      <c r="L135" s="103"/>
      <c r="M135" s="103"/>
      <c r="N135" s="28"/>
      <c r="O135" s="28"/>
      <c r="P135" s="103"/>
      <c r="Q135" s="103"/>
      <c r="R135" s="28"/>
      <c r="S135" s="28"/>
      <c r="T135" s="103"/>
      <c r="U135" s="103"/>
      <c r="V135" s="28"/>
      <c r="W135" s="28"/>
      <c r="X135" s="103"/>
      <c r="Y135" s="103"/>
      <c r="Z135" s="28"/>
      <c r="AA135" s="28"/>
      <c r="AB135" s="103"/>
      <c r="AC135" s="103"/>
      <c r="AD135" s="28"/>
      <c r="AE135" s="28"/>
      <c r="AF135" s="103"/>
      <c r="AG135" s="103"/>
      <c r="AH135" s="28"/>
      <c r="AI135" s="28"/>
      <c r="AJ135" s="29"/>
      <c r="AK135" s="29"/>
      <c r="AL135" s="30"/>
      <c r="AM135" s="30"/>
      <c r="AN135" s="31"/>
      <c r="AO135" s="90"/>
    </row>
    <row r="136" spans="1:46" s="138" customFormat="1">
      <c r="A136" s="244" t="s">
        <v>74</v>
      </c>
      <c r="B136" s="103"/>
      <c r="C136" s="103"/>
      <c r="D136" s="103"/>
      <c r="E136" s="103"/>
      <c r="F136" s="28"/>
      <c r="G136" s="28"/>
      <c r="H136" s="103"/>
      <c r="I136" s="103"/>
      <c r="J136" s="28"/>
      <c r="K136" s="28"/>
      <c r="L136" s="103"/>
      <c r="M136" s="103"/>
      <c r="N136" s="28"/>
      <c r="O136" s="28"/>
      <c r="P136" s="103"/>
      <c r="Q136" s="103"/>
      <c r="R136" s="28"/>
      <c r="S136" s="28"/>
      <c r="T136" s="103"/>
      <c r="U136" s="103"/>
      <c r="V136" s="28"/>
      <c r="W136" s="28"/>
      <c r="X136" s="103"/>
      <c r="Y136" s="103"/>
      <c r="Z136" s="28"/>
      <c r="AA136" s="28"/>
      <c r="AB136" s="103"/>
      <c r="AC136" s="103"/>
      <c r="AD136" s="28"/>
      <c r="AE136" s="28"/>
      <c r="AF136" s="103"/>
      <c r="AG136" s="103"/>
      <c r="AH136" s="28"/>
      <c r="AI136" s="28"/>
      <c r="AJ136" s="29"/>
      <c r="AK136" s="29"/>
      <c r="AL136" s="30"/>
      <c r="AM136" s="30"/>
      <c r="AN136" s="31"/>
      <c r="AO136" s="90"/>
    </row>
    <row r="137" spans="1:46" s="138" customFormat="1">
      <c r="A137" s="241" t="s">
        <v>209</v>
      </c>
      <c r="B137" s="77">
        <v>549717207.70000005</v>
      </c>
      <c r="C137" s="77">
        <v>14.665900000000001</v>
      </c>
      <c r="D137" s="77">
        <v>547151517.47000003</v>
      </c>
      <c r="E137" s="77">
        <v>14.6175</v>
      </c>
      <c r="F137" s="28">
        <f t="shared" ref="F137:G139" si="118">((D137-B137)/B137)</f>
        <v>-4.6672910981535188E-3</v>
      </c>
      <c r="G137" s="28">
        <f t="shared" si="118"/>
        <v>-3.3001725090175773E-3</v>
      </c>
      <c r="H137" s="77">
        <v>555719309.70000005</v>
      </c>
      <c r="I137" s="77">
        <v>14.847300000000001</v>
      </c>
      <c r="J137" s="28">
        <f t="shared" ref="J137:K139" si="119">((H137-D137)/D137)</f>
        <v>1.5658902436416593E-2</v>
      </c>
      <c r="K137" s="28">
        <f t="shared" si="119"/>
        <v>1.5720882503848187E-2</v>
      </c>
      <c r="L137" s="77">
        <v>555719309.70000005</v>
      </c>
      <c r="M137" s="77">
        <v>14.847300000000001</v>
      </c>
      <c r="N137" s="28">
        <f t="shared" ref="N137:O139" si="120">((L137-H137)/H137)</f>
        <v>0</v>
      </c>
      <c r="O137" s="28">
        <f t="shared" si="120"/>
        <v>0</v>
      </c>
      <c r="P137" s="77">
        <v>557236291.21000004</v>
      </c>
      <c r="Q137" s="77">
        <v>14.906700000000001</v>
      </c>
      <c r="R137" s="28">
        <f t="shared" ref="R137:S139" si="121">((P137-L137)/L137)</f>
        <v>2.7297621002569067E-3</v>
      </c>
      <c r="S137" s="28">
        <f t="shared" si="121"/>
        <v>4.0007274049827322E-3</v>
      </c>
      <c r="T137" s="77">
        <v>563824700.69000006</v>
      </c>
      <c r="U137" s="77">
        <v>15.083600000000001</v>
      </c>
      <c r="V137" s="28">
        <f t="shared" ref="V137:W139" si="122">((T137-P137)/P137)</f>
        <v>1.1823367544302873E-2</v>
      </c>
      <c r="W137" s="28">
        <f t="shared" si="122"/>
        <v>1.186714698759617E-2</v>
      </c>
      <c r="X137" s="77">
        <v>559676711.22000003</v>
      </c>
      <c r="Y137" s="77">
        <v>14.972200000000001</v>
      </c>
      <c r="Z137" s="28">
        <f t="shared" ref="Z137:AA139" si="123">((X137-T137)/T137)</f>
        <v>-7.3568778822988463E-3</v>
      </c>
      <c r="AA137" s="28">
        <f t="shared" si="123"/>
        <v>-7.385504786655687E-3</v>
      </c>
      <c r="AB137" s="77">
        <v>570577122.20000005</v>
      </c>
      <c r="AC137" s="77">
        <v>15.2651</v>
      </c>
      <c r="AD137" s="28">
        <f t="shared" ref="AD137:AE139" si="124">((AB137-X137)/X137)</f>
        <v>1.9476263281062701E-2</v>
      </c>
      <c r="AE137" s="28">
        <f t="shared" si="124"/>
        <v>1.9562923284487214E-2</v>
      </c>
      <c r="AF137" s="77">
        <v>578904294.89999998</v>
      </c>
      <c r="AG137" s="77">
        <v>15.5276</v>
      </c>
      <c r="AH137" s="28">
        <f t="shared" ref="AH137:AH139" si="125">((AF137-AB137)/AB137)</f>
        <v>1.4594298256986665E-2</v>
      </c>
      <c r="AI137" s="28">
        <f t="shared" ref="AI137:AI139" si="126">((AG137-AC137)/AC137)</f>
        <v>1.7196087808137469E-2</v>
      </c>
      <c r="AJ137" s="29">
        <f t="shared" si="115"/>
        <v>6.5323030798216724E-3</v>
      </c>
      <c r="AK137" s="29">
        <f t="shared" ref="AK137:AK157" si="127">AVERAGE(G137,K137,O137,S137,W137,AA137,AE137,AI137)</f>
        <v>7.2077613366723133E-3</v>
      </c>
      <c r="AL137" s="30">
        <f t="shared" si="116"/>
        <v>5.8032878309143922E-2</v>
      </c>
      <c r="AM137" s="30">
        <f t="shared" ref="AM137:AM157" si="128">((AG137-E137)/E137)</f>
        <v>6.2260988541132198E-2</v>
      </c>
      <c r="AN137" s="31">
        <f t="shared" si="117"/>
        <v>1.0136938181640603E-2</v>
      </c>
      <c r="AO137" s="90">
        <f t="shared" ref="AO137:AO157" si="129">STDEV(G137,K137,O137,S137,W137,AA137,AE137,AI137)</f>
        <v>1.0227531325408341E-2</v>
      </c>
    </row>
    <row r="138" spans="1:46">
      <c r="A138" s="241" t="s">
        <v>30</v>
      </c>
      <c r="B138" s="74">
        <v>1536602962.22</v>
      </c>
      <c r="C138" s="77">
        <v>1.27</v>
      </c>
      <c r="D138" s="74">
        <v>1531961704.47</v>
      </c>
      <c r="E138" s="77">
        <v>1.27</v>
      </c>
      <c r="F138" s="28">
        <f t="shared" si="118"/>
        <v>-3.0204664862122643E-3</v>
      </c>
      <c r="G138" s="28">
        <f t="shared" si="118"/>
        <v>0</v>
      </c>
      <c r="H138" s="74">
        <v>1567934296.2</v>
      </c>
      <c r="I138" s="77">
        <v>1.3</v>
      </c>
      <c r="J138" s="28">
        <f t="shared" si="119"/>
        <v>2.3481390967566747E-2</v>
      </c>
      <c r="K138" s="28">
        <f t="shared" si="119"/>
        <v>2.3622047244094509E-2</v>
      </c>
      <c r="L138" s="74">
        <v>1565031894.4300001</v>
      </c>
      <c r="M138" s="77">
        <v>1.29</v>
      </c>
      <c r="N138" s="28">
        <f t="shared" si="120"/>
        <v>-1.8510991034727396E-3</v>
      </c>
      <c r="O138" s="28">
        <f t="shared" si="120"/>
        <v>-7.6923076923076988E-3</v>
      </c>
      <c r="P138" s="74">
        <v>1560357633.45</v>
      </c>
      <c r="Q138" s="77">
        <v>1.29</v>
      </c>
      <c r="R138" s="28">
        <f t="shared" si="121"/>
        <v>-2.9866873618588012E-3</v>
      </c>
      <c r="S138" s="28">
        <f t="shared" si="121"/>
        <v>0</v>
      </c>
      <c r="T138" s="74">
        <v>1589182256.0999999</v>
      </c>
      <c r="U138" s="77">
        <v>1.31</v>
      </c>
      <c r="V138" s="28">
        <f t="shared" si="122"/>
        <v>1.8473087215440286E-2</v>
      </c>
      <c r="W138" s="28">
        <f t="shared" si="122"/>
        <v>1.5503875968992262E-2</v>
      </c>
      <c r="X138" s="74">
        <v>1571954057.02</v>
      </c>
      <c r="Y138" s="77">
        <v>1.3</v>
      </c>
      <c r="Z138" s="28">
        <f t="shared" si="123"/>
        <v>-1.0840920865980165E-2</v>
      </c>
      <c r="AA138" s="28">
        <f t="shared" si="123"/>
        <v>-7.6335877862595486E-3</v>
      </c>
      <c r="AB138" s="74">
        <v>1623933802.6800001</v>
      </c>
      <c r="AC138" s="77">
        <v>1.34</v>
      </c>
      <c r="AD138" s="28">
        <f t="shared" si="124"/>
        <v>3.3066962375821358E-2</v>
      </c>
      <c r="AE138" s="28">
        <f t="shared" si="124"/>
        <v>3.0769230769230795E-2</v>
      </c>
      <c r="AF138" s="74">
        <v>1638017426.55</v>
      </c>
      <c r="AG138" s="77">
        <v>1.35</v>
      </c>
      <c r="AH138" s="28">
        <f t="shared" si="125"/>
        <v>8.6725356949633597E-3</v>
      </c>
      <c r="AI138" s="28">
        <f t="shared" si="126"/>
        <v>7.462686567164185E-3</v>
      </c>
      <c r="AJ138" s="29">
        <f t="shared" si="115"/>
        <v>8.1243503045334738E-3</v>
      </c>
      <c r="AK138" s="29">
        <f t="shared" si="127"/>
        <v>7.7539931338643127E-3</v>
      </c>
      <c r="AL138" s="30">
        <f t="shared" si="116"/>
        <v>6.9228703152662122E-2</v>
      </c>
      <c r="AM138" s="30">
        <f t="shared" si="128"/>
        <v>6.2992125984252023E-2</v>
      </c>
      <c r="AN138" s="31">
        <f t="shared" si="117"/>
        <v>1.5456032842154653E-2</v>
      </c>
      <c r="AO138" s="90">
        <f t="shared" si="129"/>
        <v>1.4329073955511315E-2</v>
      </c>
    </row>
    <row r="139" spans="1:46">
      <c r="A139" s="241" t="s">
        <v>31</v>
      </c>
      <c r="B139" s="74">
        <v>408338830.98000002</v>
      </c>
      <c r="C139" s="77">
        <v>40.537700000000001</v>
      </c>
      <c r="D139" s="77">
        <v>409270751.55000001</v>
      </c>
      <c r="E139" s="77">
        <v>40.589700000000001</v>
      </c>
      <c r="F139" s="28">
        <f t="shared" si="118"/>
        <v>2.2822237301395351E-3</v>
      </c>
      <c r="G139" s="28">
        <f t="shared" si="118"/>
        <v>1.2827565451419198E-3</v>
      </c>
      <c r="H139" s="77">
        <v>409154626.00999999</v>
      </c>
      <c r="I139" s="77">
        <v>40.532899999999998</v>
      </c>
      <c r="J139" s="28">
        <f t="shared" si="119"/>
        <v>-2.8373769579240156E-4</v>
      </c>
      <c r="K139" s="28">
        <f t="shared" si="119"/>
        <v>-1.3993697908583366E-3</v>
      </c>
      <c r="L139" s="77">
        <v>413128952.62</v>
      </c>
      <c r="M139" s="77">
        <v>40.561500000000002</v>
      </c>
      <c r="N139" s="28">
        <f t="shared" si="120"/>
        <v>9.7135076994165018E-3</v>
      </c>
      <c r="O139" s="28">
        <f t="shared" si="120"/>
        <v>7.0559964868056326E-4</v>
      </c>
      <c r="P139" s="77">
        <v>412094779.94</v>
      </c>
      <c r="Q139" s="77">
        <v>40.500799999999998</v>
      </c>
      <c r="R139" s="28">
        <f t="shared" si="121"/>
        <v>-2.5032684672459866E-3</v>
      </c>
      <c r="S139" s="28">
        <f t="shared" si="121"/>
        <v>-1.4964929797962154E-3</v>
      </c>
      <c r="T139" s="77">
        <v>416125911.49000001</v>
      </c>
      <c r="U139" s="77">
        <v>40.747</v>
      </c>
      <c r="V139" s="28">
        <f t="shared" si="122"/>
        <v>9.7820495338158241E-3</v>
      </c>
      <c r="W139" s="28">
        <f t="shared" si="122"/>
        <v>6.0788922687947337E-3</v>
      </c>
      <c r="X139" s="77">
        <v>412069550.88999999</v>
      </c>
      <c r="Y139" s="77">
        <v>40.3917</v>
      </c>
      <c r="Z139" s="28">
        <f t="shared" si="123"/>
        <v>-9.747916407021202E-3</v>
      </c>
      <c r="AA139" s="28">
        <f t="shared" si="123"/>
        <v>-8.7196603430927371E-3</v>
      </c>
      <c r="AB139" s="77">
        <v>431430400.11000001</v>
      </c>
      <c r="AC139" s="77">
        <v>40.665900000000001</v>
      </c>
      <c r="AD139" s="28">
        <f t="shared" si="124"/>
        <v>4.6984420902209091E-2</v>
      </c>
      <c r="AE139" s="28">
        <f t="shared" si="124"/>
        <v>6.7885233847547995E-3</v>
      </c>
      <c r="AF139" s="77">
        <v>433572497.31999999</v>
      </c>
      <c r="AG139" s="77">
        <v>40.4801</v>
      </c>
      <c r="AH139" s="28">
        <f t="shared" si="125"/>
        <v>4.9651049380243419E-3</v>
      </c>
      <c r="AI139" s="28">
        <f t="shared" si="126"/>
        <v>-4.5689385947440091E-3</v>
      </c>
      <c r="AJ139" s="29">
        <f t="shared" si="115"/>
        <v>7.6490480291932133E-3</v>
      </c>
      <c r="AK139" s="29">
        <f t="shared" si="127"/>
        <v>-1.6608623263991023E-4</v>
      </c>
      <c r="AL139" s="30">
        <f t="shared" si="116"/>
        <v>5.9378163912187289E-2</v>
      </c>
      <c r="AM139" s="30">
        <f t="shared" si="128"/>
        <v>-2.7001924133462519E-3</v>
      </c>
      <c r="AN139" s="31">
        <f t="shared" si="117"/>
        <v>1.7157849486371106E-2</v>
      </c>
      <c r="AO139" s="90">
        <f t="shared" si="129"/>
        <v>5.1556493635277591E-3</v>
      </c>
    </row>
    <row r="140" spans="1:46">
      <c r="A140" s="242" t="s">
        <v>47</v>
      </c>
      <c r="B140" s="255">
        <f>SUM(B137:B139)</f>
        <v>2494659000.9000001</v>
      </c>
      <c r="C140" s="103"/>
      <c r="D140" s="255">
        <f>SUM(D137:D139)</f>
        <v>2488383973.4900002</v>
      </c>
      <c r="E140" s="103"/>
      <c r="F140" s="28">
        <f>((D140-B140)/B140)</f>
        <v>-2.5153848312478781E-3</v>
      </c>
      <c r="G140" s="28"/>
      <c r="H140" s="255">
        <f>SUM(H137:H139)</f>
        <v>2532808231.9099998</v>
      </c>
      <c r="I140" s="103"/>
      <c r="J140" s="28">
        <f>((H140-D140)/D140)</f>
        <v>1.785265412945649E-2</v>
      </c>
      <c r="K140" s="28"/>
      <c r="L140" s="255">
        <f>SUM(L137:L139)</f>
        <v>2533880156.75</v>
      </c>
      <c r="M140" s="103"/>
      <c r="N140" s="28">
        <f>((L140-H140)/H140)</f>
        <v>4.2321594919636306E-4</v>
      </c>
      <c r="O140" s="28"/>
      <c r="P140" s="255">
        <f>SUM(P137:P139)</f>
        <v>2529688704.5999999</v>
      </c>
      <c r="Q140" s="103"/>
      <c r="R140" s="28">
        <f>((P140-L140)/L140)</f>
        <v>-1.6541635320970062E-3</v>
      </c>
      <c r="S140" s="28"/>
      <c r="T140" s="255">
        <f>SUM(T137:T139)</f>
        <v>2569132868.2799997</v>
      </c>
      <c r="U140" s="103"/>
      <c r="V140" s="28">
        <f>((T140-P140)/P140)</f>
        <v>1.5592497056366795E-2</v>
      </c>
      <c r="W140" s="28"/>
      <c r="X140" s="255">
        <f>SUM(X137:X139)</f>
        <v>2543700319.1300001</v>
      </c>
      <c r="Y140" s="103"/>
      <c r="Z140" s="28">
        <f>((X140-T140)/T140)</f>
        <v>-9.8992735891570965E-3</v>
      </c>
      <c r="AA140" s="28"/>
      <c r="AB140" s="255">
        <f>SUM(AB137:AB139)</f>
        <v>2625941324.9900002</v>
      </c>
      <c r="AC140" s="103"/>
      <c r="AD140" s="28">
        <f>((AB140-X140)/X140)</f>
        <v>3.2331248001780458E-2</v>
      </c>
      <c r="AE140" s="28"/>
      <c r="AF140" s="255">
        <f>SUM(AF137:AF139)</f>
        <v>2650494218.77</v>
      </c>
      <c r="AG140" s="103"/>
      <c r="AH140" s="28">
        <f>((AF140-AB140)/AB140)</f>
        <v>9.35013038804027E-3</v>
      </c>
      <c r="AI140" s="28"/>
      <c r="AJ140" s="29">
        <f t="shared" si="115"/>
        <v>7.685115446542299E-3</v>
      </c>
      <c r="AK140" s="29"/>
      <c r="AL140" s="30">
        <f t="shared" si="116"/>
        <v>6.5146796879839E-2</v>
      </c>
      <c r="AM140" s="30"/>
      <c r="AN140" s="31">
        <f t="shared" si="117"/>
        <v>1.3780565566375188E-2</v>
      </c>
      <c r="AO140" s="90"/>
    </row>
    <row r="141" spans="1:46" ht="8.25" customHeight="1">
      <c r="A141" s="242"/>
      <c r="B141" s="103"/>
      <c r="C141" s="103"/>
      <c r="D141" s="103"/>
      <c r="E141" s="103"/>
      <c r="F141" s="28"/>
      <c r="G141" s="28"/>
      <c r="H141" s="103"/>
      <c r="I141" s="103"/>
      <c r="J141" s="28"/>
      <c r="K141" s="28"/>
      <c r="L141" s="103"/>
      <c r="M141" s="103"/>
      <c r="N141" s="28"/>
      <c r="O141" s="28"/>
      <c r="P141" s="103"/>
      <c r="Q141" s="103"/>
      <c r="R141" s="28"/>
      <c r="S141" s="28"/>
      <c r="T141" s="103"/>
      <c r="U141" s="103"/>
      <c r="V141" s="28"/>
      <c r="W141" s="28"/>
      <c r="X141" s="103"/>
      <c r="Y141" s="103"/>
      <c r="Z141" s="28"/>
      <c r="AA141" s="28"/>
      <c r="AB141" s="103"/>
      <c r="AC141" s="103"/>
      <c r="AD141" s="28"/>
      <c r="AE141" s="28"/>
      <c r="AF141" s="103"/>
      <c r="AG141" s="103"/>
      <c r="AH141" s="28"/>
      <c r="AI141" s="28"/>
      <c r="AJ141" s="29"/>
      <c r="AK141" s="29"/>
      <c r="AL141" s="30"/>
      <c r="AM141" s="30"/>
      <c r="AN141" s="31"/>
      <c r="AO141" s="90"/>
    </row>
    <row r="142" spans="1:46">
      <c r="A142" s="245" t="s">
        <v>222</v>
      </c>
      <c r="B142" s="103"/>
      <c r="C142" s="103"/>
      <c r="D142" s="103"/>
      <c r="E142" s="103"/>
      <c r="F142" s="28"/>
      <c r="G142" s="28"/>
      <c r="H142" s="103"/>
      <c r="I142" s="103"/>
      <c r="J142" s="28"/>
      <c r="K142" s="28"/>
      <c r="L142" s="103"/>
      <c r="M142" s="103"/>
      <c r="N142" s="28"/>
      <c r="O142" s="28"/>
      <c r="P142" s="103"/>
      <c r="Q142" s="103"/>
      <c r="R142" s="28"/>
      <c r="S142" s="28"/>
      <c r="T142" s="103"/>
      <c r="U142" s="103"/>
      <c r="V142" s="28"/>
      <c r="W142" s="28"/>
      <c r="X142" s="103"/>
      <c r="Y142" s="103"/>
      <c r="Z142" s="28"/>
      <c r="AA142" s="28"/>
      <c r="AB142" s="103"/>
      <c r="AC142" s="103"/>
      <c r="AD142" s="28"/>
      <c r="AE142" s="28"/>
      <c r="AF142" s="103"/>
      <c r="AG142" s="103"/>
      <c r="AH142" s="28"/>
      <c r="AI142" s="28"/>
      <c r="AJ142" s="29"/>
      <c r="AK142" s="29"/>
      <c r="AL142" s="30"/>
      <c r="AM142" s="30"/>
      <c r="AN142" s="31"/>
      <c r="AO142" s="90"/>
    </row>
    <row r="143" spans="1:46">
      <c r="A143" s="246" t="s">
        <v>223</v>
      </c>
      <c r="B143" s="103"/>
      <c r="C143" s="103"/>
      <c r="D143" s="103"/>
      <c r="E143" s="103"/>
      <c r="F143" s="28"/>
      <c r="G143" s="28"/>
      <c r="H143" s="103"/>
      <c r="I143" s="103"/>
      <c r="J143" s="28"/>
      <c r="K143" s="28"/>
      <c r="L143" s="103"/>
      <c r="M143" s="103"/>
      <c r="N143" s="28"/>
      <c r="O143" s="28"/>
      <c r="P143" s="103"/>
      <c r="Q143" s="103"/>
      <c r="R143" s="28"/>
      <c r="S143" s="28"/>
      <c r="T143" s="103"/>
      <c r="U143" s="103"/>
      <c r="V143" s="28"/>
      <c r="W143" s="28"/>
      <c r="X143" s="103"/>
      <c r="Y143" s="103"/>
      <c r="Z143" s="28"/>
      <c r="AA143" s="28"/>
      <c r="AB143" s="103"/>
      <c r="AC143" s="103"/>
      <c r="AD143" s="28"/>
      <c r="AE143" s="28"/>
      <c r="AF143" s="103"/>
      <c r="AG143" s="103"/>
      <c r="AH143" s="28"/>
      <c r="AI143" s="28"/>
      <c r="AJ143" s="29"/>
      <c r="AK143" s="29"/>
      <c r="AL143" s="30"/>
      <c r="AM143" s="30"/>
      <c r="AN143" s="31"/>
      <c r="AO143" s="90"/>
    </row>
    <row r="144" spans="1:46">
      <c r="A144" s="241" t="s">
        <v>29</v>
      </c>
      <c r="B144" s="256">
        <v>2959977603.6500001</v>
      </c>
      <c r="C144" s="117">
        <v>1.51</v>
      </c>
      <c r="D144" s="256">
        <v>2969147720.9200001</v>
      </c>
      <c r="E144" s="117">
        <v>1.52</v>
      </c>
      <c r="F144" s="28">
        <f>((D144-B144)/B144)</f>
        <v>3.0980360319929953E-3</v>
      </c>
      <c r="G144" s="28">
        <f>((E144-C144)/C144)</f>
        <v>6.6225165562913968E-3</v>
      </c>
      <c r="H144" s="256">
        <v>2967671055.5300002</v>
      </c>
      <c r="I144" s="117">
        <v>1.51</v>
      </c>
      <c r="J144" s="28">
        <f>((H144-D144)/D144)</f>
        <v>-4.9733645099419872E-4</v>
      </c>
      <c r="K144" s="28">
        <f>((I144-E144)/E144)</f>
        <v>-6.5789473684210583E-3</v>
      </c>
      <c r="L144" s="256">
        <v>3011240162.8800001</v>
      </c>
      <c r="M144" s="117">
        <v>1.54</v>
      </c>
      <c r="N144" s="28">
        <f>((L144-H144)/H144)</f>
        <v>1.4681245506914459E-2</v>
      </c>
      <c r="O144" s="28">
        <f>((M144-I144)/I144)</f>
        <v>1.986754966887419E-2</v>
      </c>
      <c r="P144" s="256">
        <v>3049687760.1599998</v>
      </c>
      <c r="Q144" s="117">
        <v>1.56</v>
      </c>
      <c r="R144" s="28">
        <f>((P144-L144)/L144)</f>
        <v>1.2768027523659161E-2</v>
      </c>
      <c r="S144" s="28">
        <f>((Q144-M144)/M144)</f>
        <v>1.2987012987012998E-2</v>
      </c>
      <c r="T144" s="256">
        <v>3081872718.96</v>
      </c>
      <c r="U144" s="117">
        <v>1.57</v>
      </c>
      <c r="V144" s="28">
        <f>((T144-P144)/P144)</f>
        <v>1.0553525911882739E-2</v>
      </c>
      <c r="W144" s="28">
        <f>((U144-Q144)/Q144)</f>
        <v>6.4102564102564161E-3</v>
      </c>
      <c r="X144" s="256">
        <v>3060888376.5500002</v>
      </c>
      <c r="Y144" s="117">
        <v>1.56</v>
      </c>
      <c r="Z144" s="28">
        <f>((X144-T144)/T144)</f>
        <v>-6.8089581639442795E-3</v>
      </c>
      <c r="AA144" s="28">
        <f>((Y144-U144)/U144)</f>
        <v>-6.3694267515923622E-3</v>
      </c>
      <c r="AB144" s="256">
        <v>3084862505.6900001</v>
      </c>
      <c r="AC144" s="117">
        <v>1.58</v>
      </c>
      <c r="AD144" s="28">
        <f>((AB144-X144)/X144)</f>
        <v>7.8324088273423655E-3</v>
      </c>
      <c r="AE144" s="28">
        <f>((AC144-Y144)/Y144)</f>
        <v>1.2820512820512832E-2</v>
      </c>
      <c r="AF144" s="256">
        <v>3080684864.5599999</v>
      </c>
      <c r="AG144" s="117">
        <v>1.57</v>
      </c>
      <c r="AH144" s="28">
        <f>((AF144-AB144)/AB144)</f>
        <v>-1.3542390049133453E-3</v>
      </c>
      <c r="AI144" s="28">
        <f>((AG144-AC144)/AC144)</f>
        <v>-6.329113924050638E-3</v>
      </c>
      <c r="AJ144" s="29">
        <f t="shared" si="115"/>
        <v>5.0340887727424871E-3</v>
      </c>
      <c r="AK144" s="29">
        <f t="shared" si="127"/>
        <v>4.9287950498604714E-3</v>
      </c>
      <c r="AL144" s="30">
        <f t="shared" si="116"/>
        <v>3.7565373677480661E-2</v>
      </c>
      <c r="AM144" s="30">
        <f t="shared" si="128"/>
        <v>3.2894736842105289E-2</v>
      </c>
      <c r="AN144" s="31">
        <f t="shared" si="117"/>
        <v>7.6213017343083082E-3</v>
      </c>
      <c r="AO144" s="90">
        <f t="shared" si="129"/>
        <v>1.029745018002225E-2</v>
      </c>
    </row>
    <row r="145" spans="1:41">
      <c r="A145" s="240" t="s">
        <v>73</v>
      </c>
      <c r="B145" s="256">
        <v>266050047.63</v>
      </c>
      <c r="C145" s="117">
        <v>239.21</v>
      </c>
      <c r="D145" s="256">
        <v>247630074.09</v>
      </c>
      <c r="E145" s="117">
        <v>239.13</v>
      </c>
      <c r="F145" s="28">
        <f>((D145-B145)/B145)</f>
        <v>-6.923499433315998E-2</v>
      </c>
      <c r="G145" s="28">
        <f>((E145-C145)/C145)</f>
        <v>-3.3443417917316376E-4</v>
      </c>
      <c r="H145" s="256">
        <v>253008293.47</v>
      </c>
      <c r="I145" s="117">
        <v>243.9</v>
      </c>
      <c r="J145" s="28">
        <f>((H145-D145)/D145)</f>
        <v>2.1718764975393524E-2</v>
      </c>
      <c r="K145" s="28">
        <f>((I145-E145)/E145)</f>
        <v>1.9947308995107306E-2</v>
      </c>
      <c r="L145" s="256">
        <v>257030296.28</v>
      </c>
      <c r="M145" s="117">
        <v>243.12</v>
      </c>
      <c r="N145" s="28">
        <f>((L145-H145)/H145)</f>
        <v>1.589672320554545E-2</v>
      </c>
      <c r="O145" s="28">
        <f>((M145-I145)/I145)</f>
        <v>-3.1980319803198076E-3</v>
      </c>
      <c r="P145" s="256">
        <v>266547515.18000001</v>
      </c>
      <c r="Q145" s="117">
        <v>242.05</v>
      </c>
      <c r="R145" s="28">
        <f>((P145-L145)/L145)</f>
        <v>3.7027615178999267E-2</v>
      </c>
      <c r="S145" s="28">
        <f>((Q145-M145)/M145)</f>
        <v>-4.4011187890753258E-3</v>
      </c>
      <c r="T145" s="256">
        <v>269445720.48000002</v>
      </c>
      <c r="U145" s="117">
        <v>245.37</v>
      </c>
      <c r="V145" s="28">
        <f>((T145-P145)/P145)</f>
        <v>1.0873128185204986E-2</v>
      </c>
      <c r="W145" s="28">
        <f>((U145-Q145)/Q145)</f>
        <v>1.3716174344143742E-2</v>
      </c>
      <c r="X145" s="256">
        <v>269445720.48000002</v>
      </c>
      <c r="Y145" s="117">
        <v>245.37</v>
      </c>
      <c r="Z145" s="28">
        <f>((X145-T145)/T145)</f>
        <v>0</v>
      </c>
      <c r="AA145" s="28">
        <f>((Y145-U145)/U145)</f>
        <v>0</v>
      </c>
      <c r="AB145" s="256">
        <v>278505905.62</v>
      </c>
      <c r="AC145" s="117">
        <v>247.21</v>
      </c>
      <c r="AD145" s="28">
        <f>((AB145-X145)/X145)</f>
        <v>3.3625270142943281E-2</v>
      </c>
      <c r="AE145" s="28">
        <f>((AC145-Y145)/Y145)</f>
        <v>7.498879243591325E-3</v>
      </c>
      <c r="AF145" s="256">
        <v>282370101.02999997</v>
      </c>
      <c r="AG145" s="117">
        <v>248.65</v>
      </c>
      <c r="AH145" s="28">
        <f>((AF145-AB145)/AB145)</f>
        <v>1.3874734187045806E-2</v>
      </c>
      <c r="AI145" s="28">
        <f>((AG145-AC145)/AC145)</f>
        <v>5.8250070790016491E-3</v>
      </c>
      <c r="AJ145" s="29">
        <f t="shared" si="115"/>
        <v>7.9726551927465413E-3</v>
      </c>
      <c r="AK145" s="29">
        <f t="shared" si="127"/>
        <v>4.8817230891594655E-3</v>
      </c>
      <c r="AL145" s="30">
        <f t="shared" si="116"/>
        <v>0.14029001553088363</v>
      </c>
      <c r="AM145" s="30">
        <f t="shared" si="128"/>
        <v>3.9810981474511814E-2</v>
      </c>
      <c r="AN145" s="31">
        <f t="shared" si="117"/>
        <v>3.3427587831837385E-2</v>
      </c>
      <c r="AO145" s="90">
        <f t="shared" si="129"/>
        <v>8.5794755998142638E-3</v>
      </c>
    </row>
    <row r="146" spans="1:41" ht="8.25" customHeight="1">
      <c r="A146" s="242"/>
      <c r="B146" s="103"/>
      <c r="C146" s="103"/>
      <c r="D146" s="103"/>
      <c r="E146" s="103"/>
      <c r="F146" s="28"/>
      <c r="G146" s="28"/>
      <c r="H146" s="103"/>
      <c r="I146" s="103"/>
      <c r="J146" s="28"/>
      <c r="K146" s="28"/>
      <c r="L146" s="103"/>
      <c r="M146" s="103"/>
      <c r="N146" s="28"/>
      <c r="O146" s="28"/>
      <c r="P146" s="103"/>
      <c r="Q146" s="103"/>
      <c r="R146" s="28"/>
      <c r="S146" s="28"/>
      <c r="T146" s="103"/>
      <c r="U146" s="103"/>
      <c r="V146" s="28"/>
      <c r="W146" s="28"/>
      <c r="X146" s="103"/>
      <c r="Y146" s="103"/>
      <c r="Z146" s="28"/>
      <c r="AA146" s="28"/>
      <c r="AB146" s="103"/>
      <c r="AC146" s="103"/>
      <c r="AD146" s="28"/>
      <c r="AE146" s="28"/>
      <c r="AF146" s="103"/>
      <c r="AG146" s="103"/>
      <c r="AH146" s="28"/>
      <c r="AI146" s="28"/>
      <c r="AJ146" s="29"/>
      <c r="AK146" s="29"/>
      <c r="AL146" s="30"/>
      <c r="AM146" s="30"/>
      <c r="AN146" s="31"/>
      <c r="AO146" s="90"/>
    </row>
    <row r="147" spans="1:41">
      <c r="A147" s="246" t="s">
        <v>224</v>
      </c>
      <c r="B147" s="103"/>
      <c r="C147" s="103"/>
      <c r="D147" s="103"/>
      <c r="E147" s="103"/>
      <c r="F147" s="28"/>
      <c r="G147" s="28"/>
      <c r="H147" s="103"/>
      <c r="I147" s="103"/>
      <c r="J147" s="28"/>
      <c r="K147" s="28"/>
      <c r="L147" s="103"/>
      <c r="M147" s="103"/>
      <c r="N147" s="28"/>
      <c r="O147" s="28"/>
      <c r="P147" s="103"/>
      <c r="Q147" s="103"/>
      <c r="R147" s="28"/>
      <c r="S147" s="28"/>
      <c r="T147" s="103"/>
      <c r="U147" s="103"/>
      <c r="V147" s="28"/>
      <c r="W147" s="28"/>
      <c r="X147" s="103"/>
      <c r="Y147" s="103"/>
      <c r="Z147" s="28"/>
      <c r="AA147" s="28"/>
      <c r="AB147" s="103"/>
      <c r="AC147" s="103"/>
      <c r="AD147" s="28"/>
      <c r="AE147" s="28"/>
      <c r="AF147" s="103"/>
      <c r="AG147" s="103"/>
      <c r="AH147" s="28"/>
      <c r="AI147" s="28"/>
      <c r="AJ147" s="29"/>
      <c r="AK147" s="29"/>
      <c r="AL147" s="30"/>
      <c r="AM147" s="30"/>
      <c r="AN147" s="31"/>
      <c r="AO147" s="90"/>
    </row>
    <row r="148" spans="1:41">
      <c r="A148" s="240" t="s">
        <v>144</v>
      </c>
      <c r="B148" s="83">
        <v>7657607790.3599997</v>
      </c>
      <c r="C148" s="84">
        <v>116.77</v>
      </c>
      <c r="D148" s="83">
        <v>7532341204.3100004</v>
      </c>
      <c r="E148" s="84">
        <v>116.85</v>
      </c>
      <c r="F148" s="28">
        <f t="shared" ref="F148:G151" si="130">((D148-B148)/B148)</f>
        <v>-1.6358448941155578E-2</v>
      </c>
      <c r="G148" s="28">
        <f t="shared" si="130"/>
        <v>6.8510747623531985E-4</v>
      </c>
      <c r="H148" s="83">
        <v>7389815005.1599998</v>
      </c>
      <c r="I148" s="84">
        <v>116.94</v>
      </c>
      <c r="J148" s="28">
        <f t="shared" ref="J148:K151" si="131">((H148-D148)/D148)</f>
        <v>-1.8921898953335674E-2</v>
      </c>
      <c r="K148" s="28">
        <f t="shared" si="131"/>
        <v>7.7021822849810372E-4</v>
      </c>
      <c r="L148" s="83">
        <v>7407958211.6800003</v>
      </c>
      <c r="M148" s="84">
        <v>117.02</v>
      </c>
      <c r="N148" s="28">
        <f t="shared" ref="N148:O151" si="132">((L148-H148)/H148)</f>
        <v>2.4551638312098221E-3</v>
      </c>
      <c r="O148" s="28">
        <f t="shared" si="132"/>
        <v>6.8411151017614411E-4</v>
      </c>
      <c r="P148" s="83">
        <v>7351219648.1800003</v>
      </c>
      <c r="Q148" s="84">
        <v>117.1</v>
      </c>
      <c r="R148" s="28">
        <f t="shared" ref="R148:S151" si="133">((P148-L148)/L148)</f>
        <v>-7.659136550006624E-3</v>
      </c>
      <c r="S148" s="28">
        <f t="shared" si="133"/>
        <v>6.8364382156894802E-4</v>
      </c>
      <c r="T148" s="83">
        <v>7343735041.6400003</v>
      </c>
      <c r="U148" s="84">
        <v>117.15</v>
      </c>
      <c r="V148" s="28">
        <f t="shared" ref="V148:W151" si="134">((T148-P148)/P148)</f>
        <v>-1.0181448655058193E-3</v>
      </c>
      <c r="W148" s="28">
        <f t="shared" si="134"/>
        <v>4.269854824936923E-4</v>
      </c>
      <c r="X148" s="83">
        <v>7343735041.6400003</v>
      </c>
      <c r="Y148" s="84">
        <v>117.15</v>
      </c>
      <c r="Z148" s="28">
        <f t="shared" ref="Z148:AA151" si="135">((X148-T148)/T148)</f>
        <v>0</v>
      </c>
      <c r="AA148" s="28">
        <f t="shared" si="135"/>
        <v>0</v>
      </c>
      <c r="AB148" s="83">
        <v>7266917771.5500002</v>
      </c>
      <c r="AC148" s="84">
        <v>117.31</v>
      </c>
      <c r="AD148" s="28">
        <f t="shared" ref="AD148:AE151" si="136">((AB148-X148)/X148)</f>
        <v>-1.0460245318551872E-2</v>
      </c>
      <c r="AE148" s="28">
        <f t="shared" si="136"/>
        <v>1.3657703798548577E-3</v>
      </c>
      <c r="AF148" s="83">
        <v>7271160117.4099998</v>
      </c>
      <c r="AG148" s="84">
        <v>117.4</v>
      </c>
      <c r="AH148" s="28">
        <f t="shared" ref="AH148:AH151" si="137">((AF148-AB148)/AB148)</f>
        <v>5.8378889005851291E-4</v>
      </c>
      <c r="AI148" s="28">
        <f t="shared" ref="AI148:AI151" si="138">((AG148-AC148)/AC148)</f>
        <v>7.671980223340159E-4</v>
      </c>
      <c r="AJ148" s="29">
        <f t="shared" si="115"/>
        <v>-6.4223652384109032E-3</v>
      </c>
      <c r="AK148" s="29">
        <f t="shared" si="127"/>
        <v>6.728793651451353E-4</v>
      </c>
      <c r="AL148" s="30">
        <f t="shared" si="116"/>
        <v>-3.4674622380429732E-2</v>
      </c>
      <c r="AM148" s="30">
        <f t="shared" si="128"/>
        <v>4.7068891741549965E-3</v>
      </c>
      <c r="AN148" s="31">
        <f t="shared" si="117"/>
        <v>8.2040693074105948E-3</v>
      </c>
      <c r="AO148" s="90">
        <f t="shared" si="129"/>
        <v>3.8024255877882625E-4</v>
      </c>
    </row>
    <row r="149" spans="1:41">
      <c r="A149" s="240" t="s">
        <v>206</v>
      </c>
      <c r="B149" s="83">
        <v>4821330580.8999996</v>
      </c>
      <c r="C149" s="84">
        <v>115.26</v>
      </c>
      <c r="D149" s="83">
        <v>5250020553.4099998</v>
      </c>
      <c r="E149" s="84">
        <v>115.43</v>
      </c>
      <c r="F149" s="28">
        <f t="shared" si="130"/>
        <v>8.8915282890636493E-2</v>
      </c>
      <c r="G149" s="28">
        <f t="shared" si="130"/>
        <v>1.4749262536873304E-3</v>
      </c>
      <c r="H149" s="83">
        <v>5178777490.0100002</v>
      </c>
      <c r="I149" s="83">
        <v>115.63</v>
      </c>
      <c r="J149" s="28">
        <f t="shared" si="131"/>
        <v>-1.3570054188402316E-2</v>
      </c>
      <c r="K149" s="28">
        <f t="shared" si="131"/>
        <v>1.7326518236159458E-3</v>
      </c>
      <c r="L149" s="83">
        <v>5181203901.3599997</v>
      </c>
      <c r="M149" s="83">
        <v>115.83</v>
      </c>
      <c r="N149" s="28">
        <f t="shared" si="132"/>
        <v>4.6852975527140138E-4</v>
      </c>
      <c r="O149" s="28">
        <f t="shared" si="132"/>
        <v>1.7296549338407235E-3</v>
      </c>
      <c r="P149" s="83">
        <v>5193308322.3999996</v>
      </c>
      <c r="Q149" s="83">
        <v>116.03</v>
      </c>
      <c r="R149" s="28">
        <f t="shared" si="133"/>
        <v>2.3362178502225528E-3</v>
      </c>
      <c r="S149" s="28">
        <f t="shared" si="133"/>
        <v>1.7266683933350846E-3</v>
      </c>
      <c r="T149" s="83">
        <v>5207281116.7700005</v>
      </c>
      <c r="U149" s="83">
        <v>116.32</v>
      </c>
      <c r="V149" s="28">
        <f t="shared" si="134"/>
        <v>2.6905381892565064E-3</v>
      </c>
      <c r="W149" s="28">
        <f t="shared" si="134"/>
        <v>2.4993536154442131E-3</v>
      </c>
      <c r="X149" s="83">
        <v>5211181280.1099997</v>
      </c>
      <c r="Y149" s="83">
        <v>116.49</v>
      </c>
      <c r="Z149" s="28">
        <f t="shared" si="135"/>
        <v>7.489826749392805E-4</v>
      </c>
      <c r="AA149" s="28">
        <f t="shared" si="135"/>
        <v>1.4614855570839213E-3</v>
      </c>
      <c r="AB149" s="83">
        <v>5403545776.6199999</v>
      </c>
      <c r="AC149" s="83">
        <v>116.66</v>
      </c>
      <c r="AD149" s="28">
        <f t="shared" si="136"/>
        <v>3.6913798651414351E-2</v>
      </c>
      <c r="AE149" s="28">
        <f t="shared" si="136"/>
        <v>1.4593527341402843E-3</v>
      </c>
      <c r="AF149" s="83">
        <v>5406485095.6999998</v>
      </c>
      <c r="AG149" s="83">
        <v>116.84</v>
      </c>
      <c r="AH149" s="28">
        <f t="shared" si="137"/>
        <v>5.4396116948203456E-4</v>
      </c>
      <c r="AI149" s="28">
        <f t="shared" si="138"/>
        <v>1.5429453111606962E-3</v>
      </c>
      <c r="AJ149" s="29">
        <f t="shared" si="115"/>
        <v>1.4880907124102536E-2</v>
      </c>
      <c r="AK149" s="29">
        <f t="shared" si="127"/>
        <v>1.7033798277885249E-3</v>
      </c>
      <c r="AL149" s="30">
        <f t="shared" si="116"/>
        <v>2.9802653284542461E-2</v>
      </c>
      <c r="AM149" s="30">
        <f t="shared" si="128"/>
        <v>1.2215195356493083E-2</v>
      </c>
      <c r="AN149" s="31">
        <f t="shared" si="117"/>
        <v>3.3155358448436804E-2</v>
      </c>
      <c r="AO149" s="90">
        <f t="shared" si="129"/>
        <v>3.4468540296857616E-4</v>
      </c>
    </row>
    <row r="150" spans="1:41">
      <c r="A150" s="240" t="s">
        <v>180</v>
      </c>
      <c r="B150" s="83">
        <v>1847529611.3599999</v>
      </c>
      <c r="C150" s="84">
        <v>1.0718000000000001</v>
      </c>
      <c r="D150" s="83">
        <v>1847226927.55</v>
      </c>
      <c r="E150" s="84">
        <v>1.0725</v>
      </c>
      <c r="F150" s="28">
        <f t="shared" si="130"/>
        <v>-1.6383164206885527E-4</v>
      </c>
      <c r="G150" s="28">
        <f t="shared" si="130"/>
        <v>6.5310692293331113E-4</v>
      </c>
      <c r="H150" s="83">
        <v>1836592323.6199999</v>
      </c>
      <c r="I150" s="84">
        <v>1.0731999999999999</v>
      </c>
      <c r="J150" s="28">
        <f t="shared" si="131"/>
        <v>-5.7570641545946245E-3</v>
      </c>
      <c r="K150" s="28">
        <f t="shared" si="131"/>
        <v>6.526806526805808E-4</v>
      </c>
      <c r="L150" s="83">
        <v>1794413965.99</v>
      </c>
      <c r="M150" s="84">
        <v>1.0751999999999999</v>
      </c>
      <c r="N150" s="28">
        <f t="shared" si="132"/>
        <v>-2.2965552609337154E-2</v>
      </c>
      <c r="O150" s="28">
        <f t="shared" si="132"/>
        <v>1.8635855385762223E-3</v>
      </c>
      <c r="P150" s="83">
        <v>1836761653.4200001</v>
      </c>
      <c r="Q150" s="84">
        <v>1.0766</v>
      </c>
      <c r="R150" s="28">
        <f t="shared" si="133"/>
        <v>2.3599731295357106E-2</v>
      </c>
      <c r="S150" s="28">
        <f t="shared" si="133"/>
        <v>1.3020833333333966E-3</v>
      </c>
      <c r="T150" s="83">
        <v>1840950883.97</v>
      </c>
      <c r="U150" s="84">
        <v>1.0780000000000001</v>
      </c>
      <c r="V150" s="28">
        <f t="shared" si="134"/>
        <v>2.2807698223662929E-3</v>
      </c>
      <c r="W150" s="28">
        <f t="shared" si="134"/>
        <v>1.3003901170351737E-3</v>
      </c>
      <c r="X150" s="83">
        <v>1846084023.8199999</v>
      </c>
      <c r="Y150" s="84">
        <v>1.0793999999999999</v>
      </c>
      <c r="Z150" s="28">
        <f t="shared" si="135"/>
        <v>2.7883089628824415E-3</v>
      </c>
      <c r="AA150" s="28">
        <f t="shared" si="135"/>
        <v>1.2987012987011556E-3</v>
      </c>
      <c r="AB150" s="83">
        <v>1843832944.8599999</v>
      </c>
      <c r="AC150" s="84">
        <v>1.081</v>
      </c>
      <c r="AD150" s="28">
        <f t="shared" si="136"/>
        <v>-1.2193805541645957E-3</v>
      </c>
      <c r="AE150" s="28">
        <f t="shared" si="136"/>
        <v>1.4823049842505522E-3</v>
      </c>
      <c r="AF150" s="83">
        <v>1823185240.0699999</v>
      </c>
      <c r="AG150" s="84">
        <v>1.0826</v>
      </c>
      <c r="AH150" s="28">
        <f t="shared" si="137"/>
        <v>-1.1198251364126548E-2</v>
      </c>
      <c r="AI150" s="28">
        <f t="shared" si="138"/>
        <v>1.4801110083256669E-3</v>
      </c>
      <c r="AJ150" s="29">
        <f t="shared" si="115"/>
        <v>-1.5794087804607423E-3</v>
      </c>
      <c r="AK150" s="29">
        <f t="shared" si="127"/>
        <v>1.2541204819795076E-3</v>
      </c>
      <c r="AL150" s="30">
        <f t="shared" si="116"/>
        <v>-1.3015015708918236E-2</v>
      </c>
      <c r="AM150" s="30">
        <f t="shared" si="128"/>
        <v>9.4172494172494146E-3</v>
      </c>
      <c r="AN150" s="31">
        <f t="shared" si="117"/>
        <v>1.3295770519718579E-2</v>
      </c>
      <c r="AO150" s="90">
        <f t="shared" si="129"/>
        <v>4.1472253550150546E-4</v>
      </c>
    </row>
    <row r="151" spans="1:41">
      <c r="A151" s="240" t="s">
        <v>193</v>
      </c>
      <c r="B151" s="83">
        <v>285889717.79588217</v>
      </c>
      <c r="C151" s="84">
        <v>101.63282348035322</v>
      </c>
      <c r="D151" s="83">
        <v>286330033.24900395</v>
      </c>
      <c r="E151" s="84">
        <v>101.79492002633229</v>
      </c>
      <c r="F151" s="28">
        <f t="shared" si="130"/>
        <v>1.5401584097409027E-3</v>
      </c>
      <c r="G151" s="28">
        <f t="shared" si="130"/>
        <v>1.5949231796202465E-3</v>
      </c>
      <c r="H151" s="83">
        <v>286658776.47464436</v>
      </c>
      <c r="I151" s="84">
        <v>101.90418864396625</v>
      </c>
      <c r="J151" s="28">
        <f t="shared" si="131"/>
        <v>1.1481269425709457E-3</v>
      </c>
      <c r="K151" s="28">
        <f t="shared" si="131"/>
        <v>1.0734191608549105E-3</v>
      </c>
      <c r="L151" s="83">
        <v>286658776.47464436</v>
      </c>
      <c r="M151" s="84">
        <v>101.91179307077678</v>
      </c>
      <c r="N151" s="28">
        <f t="shared" si="132"/>
        <v>0</v>
      </c>
      <c r="O151" s="28">
        <f t="shared" si="132"/>
        <v>7.4623299706541533E-5</v>
      </c>
      <c r="P151" s="83">
        <v>286658776.47464436</v>
      </c>
      <c r="Q151" s="84">
        <v>101.91179307077678</v>
      </c>
      <c r="R151" s="28">
        <f t="shared" si="133"/>
        <v>0</v>
      </c>
      <c r="S151" s="28">
        <f t="shared" si="133"/>
        <v>0</v>
      </c>
      <c r="T151" s="83">
        <v>287619558.92000002</v>
      </c>
      <c r="U151" s="84">
        <v>100.489</v>
      </c>
      <c r="V151" s="28">
        <f t="shared" si="134"/>
        <v>3.3516589206562708E-3</v>
      </c>
      <c r="W151" s="28">
        <f t="shared" si="134"/>
        <v>-1.3961024802975064E-2</v>
      </c>
      <c r="X151" s="83">
        <v>277756541.20133591</v>
      </c>
      <c r="Y151" s="84">
        <v>100.67037328529227</v>
      </c>
      <c r="Z151" s="28">
        <f t="shared" si="135"/>
        <v>-3.4291888061087877E-2</v>
      </c>
      <c r="AA151" s="28">
        <f t="shared" si="135"/>
        <v>1.8049068583851657E-3</v>
      </c>
      <c r="AB151" s="83">
        <v>280962325.09283394</v>
      </c>
      <c r="AC151" s="84">
        <v>100.8492572727574</v>
      </c>
      <c r="AD151" s="28">
        <f t="shared" si="136"/>
        <v>1.1541704392028233E-2</v>
      </c>
      <c r="AE151" s="28">
        <f t="shared" si="136"/>
        <v>1.7769278252121265E-3</v>
      </c>
      <c r="AF151" s="83">
        <v>279366450.64999998</v>
      </c>
      <c r="AG151" s="84">
        <v>101.039</v>
      </c>
      <c r="AH151" s="28">
        <f t="shared" si="137"/>
        <v>-5.680030026469423E-3</v>
      </c>
      <c r="AI151" s="28">
        <f t="shared" si="138"/>
        <v>1.8814489305501157E-3</v>
      </c>
      <c r="AJ151" s="29">
        <f t="shared" si="115"/>
        <v>-2.7987836778201186E-3</v>
      </c>
      <c r="AK151" s="29">
        <f t="shared" si="127"/>
        <v>-7.1934694358074462E-4</v>
      </c>
      <c r="AL151" s="30">
        <f t="shared" si="116"/>
        <v>-2.432012639396498E-2</v>
      </c>
      <c r="AM151" s="30">
        <f t="shared" si="128"/>
        <v>-7.4259110978892604E-3</v>
      </c>
      <c r="AN151" s="31">
        <f t="shared" si="117"/>
        <v>1.3594461311718348E-2</v>
      </c>
      <c r="AO151" s="90">
        <f t="shared" si="129"/>
        <v>5.4040609329564088E-3</v>
      </c>
    </row>
    <row r="152" spans="1:41">
      <c r="A152" s="242" t="s">
        <v>47</v>
      </c>
      <c r="B152" s="87">
        <f>SUM(B144:B151)</f>
        <v>17838385351.695881</v>
      </c>
      <c r="C152" s="103"/>
      <c r="D152" s="87">
        <f>SUM(D144:D151)</f>
        <v>18132696513.529003</v>
      </c>
      <c r="E152" s="103"/>
      <c r="F152" s="28">
        <f>((D152-B152)/B152)</f>
        <v>1.6498755690640035E-2</v>
      </c>
      <c r="G152" s="28"/>
      <c r="H152" s="87">
        <f>SUM(H144:H151)</f>
        <v>17912522944.264645</v>
      </c>
      <c r="I152" s="103"/>
      <c r="J152" s="28">
        <f>((H152-D152)/D152)</f>
        <v>-1.2142351199673176E-2</v>
      </c>
      <c r="K152" s="28"/>
      <c r="L152" s="87">
        <f>SUM(L144:L151)</f>
        <v>17938505314.664646</v>
      </c>
      <c r="M152" s="103"/>
      <c r="N152" s="28">
        <f>((L152-H152)/H152)</f>
        <v>1.4505142843834146E-3</v>
      </c>
      <c r="O152" s="28"/>
      <c r="P152" s="87">
        <f>SUM(P144:P151)</f>
        <v>17984183675.814644</v>
      </c>
      <c r="Q152" s="103"/>
      <c r="R152" s="28">
        <f>((P152-L152)/L152)</f>
        <v>2.5463861313269986E-3</v>
      </c>
      <c r="S152" s="28"/>
      <c r="T152" s="87">
        <f>SUM(T144:T151)</f>
        <v>18030905040.739998</v>
      </c>
      <c r="U152" s="103"/>
      <c r="V152" s="28">
        <f>((T152-P152)/P152)</f>
        <v>2.5979141320818184E-3</v>
      </c>
      <c r="W152" s="28"/>
      <c r="X152" s="87">
        <f>SUM(X144:X151)</f>
        <v>18009090983.801334</v>
      </c>
      <c r="Y152" s="103"/>
      <c r="Z152" s="28">
        <f>((X152-T152)/T152)</f>
        <v>-1.2098148644993487E-3</v>
      </c>
      <c r="AA152" s="28"/>
      <c r="AB152" s="87">
        <f>SUM(AB144:AB151)</f>
        <v>18158627229.432835</v>
      </c>
      <c r="AC152" s="103"/>
      <c r="AD152" s="28">
        <f>((AB152-X152)/X152)</f>
        <v>8.3033755432744411E-3</v>
      </c>
      <c r="AE152" s="28"/>
      <c r="AF152" s="87">
        <f>SUM(AF144:AF151)</f>
        <v>18143251869.420002</v>
      </c>
      <c r="AG152" s="103"/>
      <c r="AH152" s="28">
        <f>((AF152-AB152)/AB152)</f>
        <v>-8.4672480020467247E-4</v>
      </c>
      <c r="AI152" s="28"/>
      <c r="AJ152" s="29">
        <f t="shared" si="115"/>
        <v>2.1497568646661885E-3</v>
      </c>
      <c r="AK152" s="29"/>
      <c r="AL152" s="30">
        <f t="shared" si="116"/>
        <v>5.8211727544898648E-4</v>
      </c>
      <c r="AM152" s="30"/>
      <c r="AN152" s="31">
        <f t="shared" si="117"/>
        <v>8.186555769249055E-3</v>
      </c>
      <c r="AO152" s="90"/>
    </row>
    <row r="153" spans="1:41">
      <c r="A153" s="242" t="s">
        <v>33</v>
      </c>
      <c r="B153" s="16">
        <f>SUM(B20,B52,B82,B103,B110,B134,B140,B152)</f>
        <v>1292382495527.6172</v>
      </c>
      <c r="C153" s="103"/>
      <c r="D153" s="16">
        <f>SUM(D20,D52,D82,D103,D110,D134,D140,D152)</f>
        <v>1302656925591.9629</v>
      </c>
      <c r="E153" s="103"/>
      <c r="F153" s="28">
        <f>((D153-B153)/B153)</f>
        <v>7.9499916626084837E-3</v>
      </c>
      <c r="G153" s="28"/>
      <c r="H153" s="16">
        <f>SUM(H20,H52,H82,H103,H110,H134,H140,H152)</f>
        <v>1313514372795.6267</v>
      </c>
      <c r="I153" s="103"/>
      <c r="J153" s="28">
        <f>((H153-D153)/D153)</f>
        <v>8.3348477948097487E-3</v>
      </c>
      <c r="K153" s="28"/>
      <c r="L153" s="16">
        <f>SUM(L20,L52,L82,L103,L110,L134,L140,L152)</f>
        <v>1313588213467.2156</v>
      </c>
      <c r="M153" s="103"/>
      <c r="N153" s="28">
        <f>((L153-H153)/H153)</f>
        <v>5.6216112376226168E-5</v>
      </c>
      <c r="O153" s="28"/>
      <c r="P153" s="16">
        <f>SUM(P20,P52,P82,P103,P110,P134,P140,P152)</f>
        <v>1318301935086.7705</v>
      </c>
      <c r="Q153" s="103"/>
      <c r="R153" s="28">
        <f>((P153-L153)/L153)</f>
        <v>3.58843172558093E-3</v>
      </c>
      <c r="S153" s="28"/>
      <c r="T153" s="16">
        <f>SUM(T20,T52,T82,T103,T110,T134,T140,T152)</f>
        <v>1326347605786.4065</v>
      </c>
      <c r="U153" s="103"/>
      <c r="V153" s="28">
        <f>((T153-P153)/P153)</f>
        <v>6.10305612507989E-3</v>
      </c>
      <c r="W153" s="28"/>
      <c r="X153" s="16">
        <f>SUM(X20,X52,X82,X103,X110,X134,X140,X152)</f>
        <v>1326810742509.4089</v>
      </c>
      <c r="Y153" s="103"/>
      <c r="Z153" s="28">
        <f>((X153-T153)/T153)</f>
        <v>3.4918201004166056E-4</v>
      </c>
      <c r="AA153" s="28"/>
      <c r="AB153" s="16">
        <f>SUM(AB20,AB52,AB82,AB103,AB110,AB134,AB140,AB152)</f>
        <v>1330942111304.7175</v>
      </c>
      <c r="AC153" s="103"/>
      <c r="AD153" s="28">
        <f>((AB153-X153)/X153)</f>
        <v>3.113758928040407E-3</v>
      </c>
      <c r="AE153" s="28"/>
      <c r="AF153" s="16">
        <f>SUM(AF20,AF52,AF82,AF103,AF110,AF134,AF140,AF152)</f>
        <v>1350530705789.9524</v>
      </c>
      <c r="AG153" s="103"/>
      <c r="AH153" s="28">
        <f>((AF153-AB153)/AB153)</f>
        <v>1.4717841083285161E-2</v>
      </c>
      <c r="AI153" s="28"/>
      <c r="AJ153" s="29">
        <f t="shared" si="115"/>
        <v>5.5266656802278134E-3</v>
      </c>
      <c r="AK153" s="29"/>
      <c r="AL153" s="30">
        <f t="shared" si="116"/>
        <v>3.6750873739249762E-2</v>
      </c>
      <c r="AM153" s="30"/>
      <c r="AN153" s="31">
        <f t="shared" si="117"/>
        <v>4.8532662393098265E-3</v>
      </c>
      <c r="AO153" s="90"/>
    </row>
    <row r="154" spans="1:41" s="138" customFormat="1" ht="6" customHeight="1">
      <c r="A154" s="242"/>
      <c r="B154" s="103"/>
      <c r="C154" s="103"/>
      <c r="D154" s="103"/>
      <c r="E154" s="103"/>
      <c r="F154" s="28"/>
      <c r="G154" s="28"/>
      <c r="H154" s="103"/>
      <c r="I154" s="103"/>
      <c r="J154" s="28"/>
      <c r="K154" s="28"/>
      <c r="L154" s="103"/>
      <c r="M154" s="103"/>
      <c r="N154" s="28"/>
      <c r="O154" s="28"/>
      <c r="P154" s="103"/>
      <c r="Q154" s="103"/>
      <c r="R154" s="28"/>
      <c r="S154" s="28"/>
      <c r="T154" s="103"/>
      <c r="U154" s="103"/>
      <c r="V154" s="28"/>
      <c r="W154" s="28"/>
      <c r="X154" s="103"/>
      <c r="Y154" s="103"/>
      <c r="Z154" s="28"/>
      <c r="AA154" s="28"/>
      <c r="AB154" s="103"/>
      <c r="AC154" s="103"/>
      <c r="AD154" s="28"/>
      <c r="AE154" s="28"/>
      <c r="AF154" s="103"/>
      <c r="AG154" s="103"/>
      <c r="AH154" s="28"/>
      <c r="AI154" s="28"/>
      <c r="AJ154" s="29"/>
      <c r="AK154" s="29"/>
      <c r="AL154" s="30"/>
      <c r="AM154" s="30"/>
      <c r="AN154" s="31"/>
      <c r="AO154" s="90"/>
    </row>
    <row r="155" spans="1:41" s="138" customFormat="1">
      <c r="A155" s="246" t="s">
        <v>225</v>
      </c>
      <c r="B155" s="103"/>
      <c r="C155" s="103"/>
      <c r="D155" s="103"/>
      <c r="E155" s="103"/>
      <c r="F155" s="28"/>
      <c r="G155" s="28"/>
      <c r="H155" s="103"/>
      <c r="I155" s="103"/>
      <c r="J155" s="28"/>
      <c r="K155" s="28"/>
      <c r="L155" s="103"/>
      <c r="M155" s="103"/>
      <c r="N155" s="28"/>
      <c r="O155" s="28"/>
      <c r="P155" s="103"/>
      <c r="Q155" s="103"/>
      <c r="R155" s="28"/>
      <c r="S155" s="28"/>
      <c r="T155" s="103"/>
      <c r="U155" s="103"/>
      <c r="V155" s="28"/>
      <c r="W155" s="28"/>
      <c r="X155" s="103"/>
      <c r="Y155" s="103"/>
      <c r="Z155" s="28"/>
      <c r="AA155" s="28"/>
      <c r="AB155" s="103"/>
      <c r="AC155" s="103"/>
      <c r="AD155" s="28"/>
      <c r="AE155" s="28"/>
      <c r="AF155" s="103"/>
      <c r="AG155" s="103"/>
      <c r="AH155" s="28"/>
      <c r="AI155" s="28"/>
      <c r="AJ155" s="29"/>
      <c r="AK155" s="29"/>
      <c r="AL155" s="30"/>
      <c r="AM155" s="30"/>
      <c r="AN155" s="31"/>
      <c r="AO155" s="90"/>
    </row>
    <row r="156" spans="1:41" s="138" customFormat="1">
      <c r="A156" s="247" t="s">
        <v>130</v>
      </c>
      <c r="B156" s="83">
        <v>77723084061</v>
      </c>
      <c r="C156" s="84">
        <v>107.28</v>
      </c>
      <c r="D156" s="83">
        <v>77723084061</v>
      </c>
      <c r="E156" s="84">
        <v>107.28</v>
      </c>
      <c r="F156" s="28">
        <f>((D156-B156)/B156)</f>
        <v>0</v>
      </c>
      <c r="G156" s="28">
        <f>((E156-C156)/C156)</f>
        <v>0</v>
      </c>
      <c r="H156" s="83">
        <v>77723084061</v>
      </c>
      <c r="I156" s="84">
        <v>107.28</v>
      </c>
      <c r="J156" s="28">
        <f>((H156-D156)/D156)</f>
        <v>0</v>
      </c>
      <c r="K156" s="28">
        <f>((I156-E156)/E156)</f>
        <v>0</v>
      </c>
      <c r="L156" s="83">
        <v>77723084061</v>
      </c>
      <c r="M156" s="84">
        <v>107.28</v>
      </c>
      <c r="N156" s="28">
        <f>((L156-H156)/H156)</f>
        <v>0</v>
      </c>
      <c r="O156" s="28">
        <f>((M156-I156)/I156)</f>
        <v>0</v>
      </c>
      <c r="P156" s="83">
        <v>77723084061</v>
      </c>
      <c r="Q156" s="84">
        <v>107.28</v>
      </c>
      <c r="R156" s="28">
        <f>((P156-L156)/L156)</f>
        <v>0</v>
      </c>
      <c r="S156" s="28">
        <f>((Q156-M156)/M156)</f>
        <v>0</v>
      </c>
      <c r="T156" s="83">
        <v>77723084061</v>
      </c>
      <c r="U156" s="84">
        <v>107.28</v>
      </c>
      <c r="V156" s="28">
        <f>((T156-P156)/P156)</f>
        <v>0</v>
      </c>
      <c r="W156" s="28">
        <f>((U156-Q156)/Q156)</f>
        <v>0</v>
      </c>
      <c r="X156" s="83">
        <v>77723084061</v>
      </c>
      <c r="Y156" s="84">
        <v>107.28</v>
      </c>
      <c r="Z156" s="28">
        <f>((X156-T156)/T156)</f>
        <v>0</v>
      </c>
      <c r="AA156" s="28">
        <f>((Y156-U156)/U156)</f>
        <v>0</v>
      </c>
      <c r="AB156" s="83">
        <v>77723084061</v>
      </c>
      <c r="AC156" s="84">
        <v>107.28</v>
      </c>
      <c r="AD156" s="28">
        <f>((AB156-X156)/X156)</f>
        <v>0</v>
      </c>
      <c r="AE156" s="28">
        <f>((AC156-Y156)/Y156)</f>
        <v>0</v>
      </c>
      <c r="AF156" s="83">
        <v>77723084061</v>
      </c>
      <c r="AG156" s="84">
        <v>107.28</v>
      </c>
      <c r="AH156" s="28">
        <f>((AF156-AB156)/AB156)</f>
        <v>0</v>
      </c>
      <c r="AI156" s="28">
        <f>((AG156-AC156)/AC156)</f>
        <v>0</v>
      </c>
      <c r="AJ156" s="29">
        <f t="shared" si="115"/>
        <v>0</v>
      </c>
      <c r="AK156" s="29">
        <f t="shared" si="127"/>
        <v>0</v>
      </c>
      <c r="AL156" s="30">
        <f t="shared" si="116"/>
        <v>0</v>
      </c>
      <c r="AM156" s="30">
        <f t="shared" si="128"/>
        <v>0</v>
      </c>
      <c r="AN156" s="31">
        <f t="shared" si="117"/>
        <v>0</v>
      </c>
      <c r="AO156" s="90">
        <f t="shared" si="129"/>
        <v>0</v>
      </c>
    </row>
    <row r="157" spans="1:41" s="138" customFormat="1">
      <c r="A157" s="247" t="s">
        <v>226</v>
      </c>
      <c r="B157" s="83">
        <v>6830491616.1099997</v>
      </c>
      <c r="C157" s="84">
        <v>101.27</v>
      </c>
      <c r="D157" s="83">
        <v>6842842428.6899996</v>
      </c>
      <c r="E157" s="84">
        <v>101.45</v>
      </c>
      <c r="F157" s="28">
        <f>((D157-B157)/B157)</f>
        <v>1.8081879422661199E-3</v>
      </c>
      <c r="G157" s="28">
        <f>((E157-C157)/C157)</f>
        <v>1.7774266811494701E-3</v>
      </c>
      <c r="H157" s="83">
        <v>6854346329.7299995</v>
      </c>
      <c r="I157" s="84">
        <v>101.62</v>
      </c>
      <c r="J157" s="28">
        <f>((H157-D157)/D157)</f>
        <v>1.6811582554886156E-3</v>
      </c>
      <c r="K157" s="28">
        <f>((I157-E157)/E157)</f>
        <v>1.6757023164120425E-3</v>
      </c>
      <c r="L157" s="83">
        <v>6866246729.21</v>
      </c>
      <c r="M157" s="84">
        <v>101.62</v>
      </c>
      <c r="N157" s="28">
        <f>((L157-H157)/H157)</f>
        <v>1.7361829863168391E-3</v>
      </c>
      <c r="O157" s="28">
        <f>((M157-I157)/I157)</f>
        <v>0</v>
      </c>
      <c r="P157" s="83">
        <v>6877609887.1800003</v>
      </c>
      <c r="Q157" s="84">
        <v>101.62</v>
      </c>
      <c r="R157" s="28">
        <f>((P157-L157)/L157)</f>
        <v>1.6549300393852381E-3</v>
      </c>
      <c r="S157" s="28">
        <f>((Q157-M157)/M157)</f>
        <v>0</v>
      </c>
      <c r="T157" s="83">
        <v>6752715387.1400003</v>
      </c>
      <c r="U157" s="84">
        <v>100.11</v>
      </c>
      <c r="V157" s="28">
        <f>((T157-P157)/P157)</f>
        <v>-1.8159578994558234E-2</v>
      </c>
      <c r="W157" s="28">
        <f>((U157-Q157)/Q157)</f>
        <v>-1.4859279669356476E-2</v>
      </c>
      <c r="X157" s="83">
        <v>6763440196.8100004</v>
      </c>
      <c r="Y157" s="84">
        <v>100.11</v>
      </c>
      <c r="Z157" s="28">
        <f>((X157-T157)/T157)</f>
        <v>1.5882217826660677E-3</v>
      </c>
      <c r="AA157" s="28">
        <f>((Y157-U157)/U157)</f>
        <v>0</v>
      </c>
      <c r="AB157" s="83">
        <v>6763440196.8100004</v>
      </c>
      <c r="AC157" s="84">
        <v>100.32</v>
      </c>
      <c r="AD157" s="28">
        <f>((AB157-X157)/X157)</f>
        <v>0</v>
      </c>
      <c r="AE157" s="28">
        <f>((AC157-Y157)/Y157)</f>
        <v>2.0976925382079088E-3</v>
      </c>
      <c r="AF157" s="83">
        <v>6776386660.4700003</v>
      </c>
      <c r="AG157" s="84">
        <v>100.47</v>
      </c>
      <c r="AH157" s="28">
        <f>((AF157-AB157)/AB157)</f>
        <v>1.9141832090281646E-3</v>
      </c>
      <c r="AI157" s="28">
        <f>((AG157-AC157)/AC157)</f>
        <v>1.4952153110048415E-3</v>
      </c>
      <c r="AJ157" s="29">
        <f t="shared" si="115"/>
        <v>-9.7208934742589858E-4</v>
      </c>
      <c r="AK157" s="29">
        <f t="shared" si="127"/>
        <v>-9.7665535282277674E-4</v>
      </c>
      <c r="AL157" s="30">
        <f t="shared" si="116"/>
        <v>-9.7117197878720807E-3</v>
      </c>
      <c r="AM157" s="30">
        <f t="shared" si="128"/>
        <v>-9.6599310004928923E-3</v>
      </c>
      <c r="AN157" s="31">
        <f t="shared" si="117"/>
        <v>6.9718429103380799E-3</v>
      </c>
      <c r="AO157" s="90">
        <f t="shared" si="129"/>
        <v>5.6791668596443516E-3</v>
      </c>
    </row>
    <row r="158" spans="1:41" s="138" customFormat="1">
      <c r="A158" s="242" t="s">
        <v>47</v>
      </c>
      <c r="B158" s="88">
        <f>SUM(B156:B157)</f>
        <v>84553575677.110001</v>
      </c>
      <c r="C158" s="103"/>
      <c r="D158" s="88">
        <f>SUM(D156:D157)</f>
        <v>84565926489.690002</v>
      </c>
      <c r="E158" s="103"/>
      <c r="F158" s="28"/>
      <c r="G158" s="28"/>
      <c r="H158" s="88">
        <f>SUM(H156:H157)</f>
        <v>84577430390.729996</v>
      </c>
      <c r="I158" s="103"/>
      <c r="J158" s="28"/>
      <c r="K158" s="28"/>
      <c r="L158" s="88">
        <f>SUM(L156:L157)</f>
        <v>84589330790.210007</v>
      </c>
      <c r="M158" s="103"/>
      <c r="N158" s="28"/>
      <c r="O158" s="28"/>
      <c r="P158" s="88">
        <f>SUM(P156:P157)</f>
        <v>84600693948.179993</v>
      </c>
      <c r="Q158" s="103"/>
      <c r="R158" s="28"/>
      <c r="S158" s="28"/>
      <c r="T158" s="88">
        <f>SUM(T156:T157)</f>
        <v>84475799448.139999</v>
      </c>
      <c r="U158" s="103"/>
      <c r="V158" s="28"/>
      <c r="W158" s="28"/>
      <c r="X158" s="88">
        <f>SUM(X156:X157)</f>
        <v>84486524257.809998</v>
      </c>
      <c r="Y158" s="103"/>
      <c r="Z158" s="28"/>
      <c r="AA158" s="28"/>
      <c r="AB158" s="88">
        <f>SUM(AB156:AB157)</f>
        <v>84486524257.809998</v>
      </c>
      <c r="AC158" s="103"/>
      <c r="AD158" s="28"/>
      <c r="AE158" s="28"/>
      <c r="AF158" s="88">
        <f>SUM(AF156:AF157)</f>
        <v>84499470721.470001</v>
      </c>
      <c r="AG158" s="103"/>
      <c r="AH158" s="28"/>
      <c r="AI158" s="28"/>
      <c r="AJ158" s="29"/>
      <c r="AK158" s="29"/>
      <c r="AL158" s="30"/>
      <c r="AM158" s="30"/>
      <c r="AN158" s="31"/>
      <c r="AO158" s="90"/>
    </row>
    <row r="159" spans="1:41" ht="6" customHeight="1">
      <c r="A159" s="241"/>
      <c r="B159" s="103"/>
      <c r="C159" s="103"/>
      <c r="D159" s="103"/>
      <c r="E159" s="103"/>
      <c r="F159" s="28"/>
      <c r="G159" s="28"/>
      <c r="H159" s="103"/>
      <c r="I159" s="103"/>
      <c r="J159" s="28"/>
      <c r="K159" s="28"/>
      <c r="L159" s="103"/>
      <c r="M159" s="103"/>
      <c r="N159" s="28"/>
      <c r="O159" s="28"/>
      <c r="P159" s="103"/>
      <c r="Q159" s="103"/>
      <c r="R159" s="28"/>
      <c r="S159" s="28"/>
      <c r="T159" s="103"/>
      <c r="U159" s="103"/>
      <c r="V159" s="28"/>
      <c r="W159" s="28"/>
      <c r="X159" s="103"/>
      <c r="Y159" s="103"/>
      <c r="Z159" s="28"/>
      <c r="AA159" s="28"/>
      <c r="AB159" s="103"/>
      <c r="AC159" s="103"/>
      <c r="AD159" s="28"/>
      <c r="AE159" s="28"/>
      <c r="AF159" s="103"/>
      <c r="AG159" s="103"/>
      <c r="AH159" s="28"/>
      <c r="AI159" s="28"/>
      <c r="AJ159" s="29"/>
      <c r="AK159" s="29"/>
      <c r="AL159" s="30"/>
      <c r="AM159" s="30"/>
      <c r="AN159" s="31"/>
      <c r="AO159" s="90"/>
    </row>
    <row r="160" spans="1:41" ht="25.5">
      <c r="A160" s="237" t="s">
        <v>51</v>
      </c>
      <c r="B160" s="93" t="s">
        <v>81</v>
      </c>
      <c r="C160" s="94" t="s">
        <v>82</v>
      </c>
      <c r="D160" s="93" t="s">
        <v>81</v>
      </c>
      <c r="E160" s="94" t="s">
        <v>82</v>
      </c>
      <c r="F160" s="272" t="s">
        <v>80</v>
      </c>
      <c r="G160" s="272" t="s">
        <v>4</v>
      </c>
      <c r="H160" s="93" t="s">
        <v>81</v>
      </c>
      <c r="I160" s="94" t="s">
        <v>82</v>
      </c>
      <c r="J160" s="273" t="s">
        <v>80</v>
      </c>
      <c r="K160" s="273" t="s">
        <v>4</v>
      </c>
      <c r="L160" s="93" t="s">
        <v>81</v>
      </c>
      <c r="M160" s="94" t="s">
        <v>82</v>
      </c>
      <c r="N160" s="306" t="s">
        <v>80</v>
      </c>
      <c r="O160" s="306" t="s">
        <v>4</v>
      </c>
      <c r="P160" s="93" t="s">
        <v>81</v>
      </c>
      <c r="Q160" s="94" t="s">
        <v>82</v>
      </c>
      <c r="R160" s="363" t="s">
        <v>80</v>
      </c>
      <c r="S160" s="363" t="s">
        <v>4</v>
      </c>
      <c r="T160" s="93" t="s">
        <v>81</v>
      </c>
      <c r="U160" s="94" t="s">
        <v>82</v>
      </c>
      <c r="V160" s="368" t="s">
        <v>80</v>
      </c>
      <c r="W160" s="368" t="s">
        <v>4</v>
      </c>
      <c r="X160" s="93" t="s">
        <v>81</v>
      </c>
      <c r="Y160" s="94" t="s">
        <v>82</v>
      </c>
      <c r="Z160" s="369" t="s">
        <v>80</v>
      </c>
      <c r="AA160" s="369" t="s">
        <v>4</v>
      </c>
      <c r="AB160" s="93" t="s">
        <v>81</v>
      </c>
      <c r="AC160" s="94" t="s">
        <v>82</v>
      </c>
      <c r="AD160" s="371" t="s">
        <v>80</v>
      </c>
      <c r="AE160" s="371" t="s">
        <v>4</v>
      </c>
      <c r="AF160" s="93" t="s">
        <v>81</v>
      </c>
      <c r="AG160" s="94" t="s">
        <v>82</v>
      </c>
      <c r="AH160" s="376" t="s">
        <v>80</v>
      </c>
      <c r="AI160" s="376" t="s">
        <v>4</v>
      </c>
      <c r="AJ160" s="25" t="s">
        <v>86</v>
      </c>
      <c r="AK160" s="25" t="s">
        <v>86</v>
      </c>
      <c r="AL160" s="26" t="s">
        <v>86</v>
      </c>
      <c r="AM160" s="26" t="s">
        <v>86</v>
      </c>
      <c r="AN160" s="20" t="s">
        <v>86</v>
      </c>
      <c r="AO160" s="21" t="s">
        <v>86</v>
      </c>
    </row>
    <row r="161" spans="1:41">
      <c r="A161" s="241" t="s">
        <v>35</v>
      </c>
      <c r="B161" s="86">
        <v>2679516000</v>
      </c>
      <c r="C161" s="85">
        <v>17.64</v>
      </c>
      <c r="D161" s="86">
        <v>2652174000</v>
      </c>
      <c r="E161" s="85">
        <v>17.670000000000002</v>
      </c>
      <c r="F161" s="28">
        <f t="shared" ref="F161:F172" si="139">((D161-B161)/B161)</f>
        <v>-1.020408163265306E-2</v>
      </c>
      <c r="G161" s="28">
        <f t="shared" ref="G161:G172" si="140">((E161-C161)/C161)</f>
        <v>1.7006802721089079E-3</v>
      </c>
      <c r="H161" s="86">
        <v>2564072000</v>
      </c>
      <c r="I161" s="85">
        <v>17.88</v>
      </c>
      <c r="J161" s="28">
        <f t="shared" ref="J161:J172" si="141">((H161-D161)/D161)</f>
        <v>-3.3218785796105384E-2</v>
      </c>
      <c r="K161" s="28">
        <f t="shared" ref="K161:K172" si="142">((I161-E161)/E161)</f>
        <v>1.188455008488949E-2</v>
      </c>
      <c r="L161" s="86">
        <v>2640022000</v>
      </c>
      <c r="M161" s="85">
        <v>17.93</v>
      </c>
      <c r="N161" s="28">
        <f t="shared" ref="N161:N172" si="143">((L161-H161)/H161)</f>
        <v>2.9620853080568721E-2</v>
      </c>
      <c r="O161" s="28">
        <f t="shared" ref="O161:O172" si="144">((M161-I161)/I161)</f>
        <v>2.796420581655521E-3</v>
      </c>
      <c r="P161" s="86">
        <v>2749390000</v>
      </c>
      <c r="Q161" s="85">
        <v>18.010000000000002</v>
      </c>
      <c r="R161" s="28">
        <f t="shared" ref="R161:R172" si="145">((P161-L161)/L161)</f>
        <v>4.1426927502876867E-2</v>
      </c>
      <c r="S161" s="28">
        <f t="shared" ref="S161:S172" si="146">((Q161-M161)/M161)</f>
        <v>4.4617958728389211E-3</v>
      </c>
      <c r="T161" s="86">
        <v>2529135000</v>
      </c>
      <c r="U161" s="85">
        <v>18.39</v>
      </c>
      <c r="V161" s="28">
        <f t="shared" ref="V161:V172" si="147">((T161-P161)/P161)</f>
        <v>-8.0110497237569064E-2</v>
      </c>
      <c r="W161" s="28">
        <f t="shared" ref="W161:W172" si="148">((U161-Q161)/Q161)</f>
        <v>2.1099389228206495E-2</v>
      </c>
      <c r="X161" s="86">
        <v>2677997000</v>
      </c>
      <c r="Y161" s="85">
        <v>18.190000000000001</v>
      </c>
      <c r="Z161" s="28">
        <f t="shared" ref="Z161:Z172" si="149">((X161-T161)/T161)</f>
        <v>5.8858858858858859E-2</v>
      </c>
      <c r="AA161" s="28">
        <f t="shared" ref="AA161:AA172" si="150">((Y161-U161)/U161)</f>
        <v>-1.0875475802066301E-2</v>
      </c>
      <c r="AB161" s="86">
        <v>2810150000</v>
      </c>
      <c r="AC161" s="85">
        <v>18.7</v>
      </c>
      <c r="AD161" s="28">
        <f t="shared" ref="AD161:AD172" si="151">((AB161-X161)/X161)</f>
        <v>4.9347702779353374E-2</v>
      </c>
      <c r="AE161" s="28">
        <f t="shared" ref="AE161:AE172" si="152">((AC161-Y161)/Y161)</f>
        <v>2.8037383177569982E-2</v>
      </c>
      <c r="AF161" s="86">
        <v>2758504000</v>
      </c>
      <c r="AG161" s="85">
        <v>18.71</v>
      </c>
      <c r="AH161" s="28">
        <f t="shared" ref="AH161:AH172" si="153">((AF161-AB161)/AB161)</f>
        <v>-1.8378378378378378E-2</v>
      </c>
      <c r="AI161" s="28">
        <f t="shared" ref="AI161:AI172" si="154">((AG161-AC161)/AC161)</f>
        <v>5.3475935828885366E-4</v>
      </c>
      <c r="AJ161" s="29">
        <f t="shared" ref="AJ161" si="155">AVERAGE(F161,J161,N161,R161,V161,Z161,AD161,AH161)</f>
        <v>4.667824897118992E-3</v>
      </c>
      <c r="AK161" s="29">
        <f t="shared" ref="AK161" si="156">AVERAGE(G161,K161,O161,S161,W161,AA161,AE161,AI161)</f>
        <v>7.454937846686484E-3</v>
      </c>
      <c r="AL161" s="30">
        <f t="shared" ref="AL161" si="157">((AF161-D161)/D161)</f>
        <v>4.0091638029782363E-2</v>
      </c>
      <c r="AM161" s="30">
        <f t="shared" ref="AM161" si="158">((AG161-E161)/E161)</f>
        <v>5.8856819468024846E-2</v>
      </c>
      <c r="AN161" s="31">
        <f t="shared" ref="AN161" si="159">STDEV(F161,J161,N161,R161,V161,Z161,AD161,AH161)</f>
        <v>4.8228481733688683E-2</v>
      </c>
      <c r="AO161" s="90">
        <f t="shared" ref="AO161" si="160">STDEV(G161,K161,O161,S161,W161,AA161,AE161,AI161)</f>
        <v>1.2404461587594522E-2</v>
      </c>
    </row>
    <row r="162" spans="1:41">
      <c r="A162" s="241" t="s">
        <v>67</v>
      </c>
      <c r="B162" s="86">
        <v>333148394.63</v>
      </c>
      <c r="C162" s="85">
        <v>3.91</v>
      </c>
      <c r="D162" s="86">
        <v>338260646.20999998</v>
      </c>
      <c r="E162" s="85">
        <v>4.01</v>
      </c>
      <c r="F162" s="28">
        <f t="shared" si="139"/>
        <v>1.5345268542199439E-2</v>
      </c>
      <c r="G162" s="28">
        <f t="shared" si="140"/>
        <v>2.557544757033239E-2</v>
      </c>
      <c r="H162" s="86">
        <v>344224939.72000003</v>
      </c>
      <c r="I162" s="85">
        <v>4.1100000000000003</v>
      </c>
      <c r="J162" s="28">
        <f t="shared" si="141"/>
        <v>1.7632241813602165E-2</v>
      </c>
      <c r="K162" s="28">
        <f t="shared" si="142"/>
        <v>2.493765586034926E-2</v>
      </c>
      <c r="L162" s="86">
        <v>348485149.37</v>
      </c>
      <c r="M162" s="85">
        <v>4.1399999999999997</v>
      </c>
      <c r="N162" s="28">
        <f t="shared" si="143"/>
        <v>1.2376237623762306E-2</v>
      </c>
      <c r="O162" s="28">
        <f t="shared" si="144"/>
        <v>7.2992700729925444E-3</v>
      </c>
      <c r="P162" s="86">
        <v>351893317.08999997</v>
      </c>
      <c r="Q162" s="85">
        <v>4.17</v>
      </c>
      <c r="R162" s="28">
        <f t="shared" si="145"/>
        <v>9.7799511002444103E-3</v>
      </c>
      <c r="S162" s="28">
        <f t="shared" si="146"/>
        <v>7.2463768115942637E-3</v>
      </c>
      <c r="T162" s="86">
        <v>351893317.08999997</v>
      </c>
      <c r="U162" s="85">
        <v>4.24</v>
      </c>
      <c r="V162" s="28">
        <f t="shared" si="147"/>
        <v>0</v>
      </c>
      <c r="W162" s="28">
        <f t="shared" si="148"/>
        <v>1.6786570743405345E-2</v>
      </c>
      <c r="X162" s="86">
        <v>374046407.26999998</v>
      </c>
      <c r="Y162" s="85">
        <v>4.4400000000000004</v>
      </c>
      <c r="Z162" s="28">
        <f t="shared" si="149"/>
        <v>6.2953995157385007E-2</v>
      </c>
      <c r="AA162" s="28">
        <f t="shared" si="150"/>
        <v>4.7169811320754755E-2</v>
      </c>
      <c r="AB162" s="86">
        <v>384270910.43000001</v>
      </c>
      <c r="AC162" s="85">
        <v>4.4800000000000004</v>
      </c>
      <c r="AD162" s="28">
        <f t="shared" si="151"/>
        <v>2.7334851936218749E-2</v>
      </c>
      <c r="AE162" s="28">
        <f t="shared" si="152"/>
        <v>9.0090090090090159E-3</v>
      </c>
      <c r="AF162" s="86">
        <v>386827036.22000003</v>
      </c>
      <c r="AG162" s="85">
        <v>4.58</v>
      </c>
      <c r="AH162" s="28">
        <f t="shared" si="153"/>
        <v>6.651884700665244E-3</v>
      </c>
      <c r="AI162" s="28">
        <f t="shared" si="154"/>
        <v>2.2321428571428489E-2</v>
      </c>
      <c r="AJ162" s="29">
        <f t="shared" ref="AJ162:AJ174" si="161">AVERAGE(F162,J162,N162,R162,V162,Z162,AD162,AH162)</f>
        <v>1.9009303859259665E-2</v>
      </c>
      <c r="AK162" s="29">
        <f t="shared" ref="AK162:AK172" si="162">AVERAGE(G162,K162,O162,S162,W162,AA162,AE162,AI162)</f>
        <v>2.0043196244983262E-2</v>
      </c>
      <c r="AL162" s="30">
        <f t="shared" ref="AL162:AL174" si="163">((AF162-D162)/D162)</f>
        <v>0.14357682619647372</v>
      </c>
      <c r="AM162" s="30">
        <f t="shared" ref="AM162:AM172" si="164">((AG162-E162)/E162)</f>
        <v>0.14214463840399011</v>
      </c>
      <c r="AN162" s="31">
        <f t="shared" ref="AN162:AN174" si="165">STDEV(F162,J162,N162,R162,V162,Z162,AD162,AH162)</f>
        <v>1.9489961006562341E-2</v>
      </c>
      <c r="AO162" s="90">
        <f t="shared" ref="AO162:AO172" si="166">STDEV(G162,K162,O162,S162,W162,AA162,AE162,AI162)</f>
        <v>1.338512109534626E-2</v>
      </c>
    </row>
    <row r="163" spans="1:41">
      <c r="A163" s="241" t="s">
        <v>56</v>
      </c>
      <c r="B163" s="86">
        <v>140989875.84</v>
      </c>
      <c r="C163" s="85">
        <v>5.49</v>
      </c>
      <c r="D163" s="86">
        <v>142530748.80000001</v>
      </c>
      <c r="E163" s="85">
        <v>5.6</v>
      </c>
      <c r="F163" s="28">
        <f t="shared" si="139"/>
        <v>1.0928961748633939E-2</v>
      </c>
      <c r="G163" s="28">
        <f t="shared" si="140"/>
        <v>2.0036429872495341E-2</v>
      </c>
      <c r="H163" s="86">
        <v>151519174.40000001</v>
      </c>
      <c r="I163" s="85">
        <v>5.94</v>
      </c>
      <c r="J163" s="28">
        <f t="shared" si="141"/>
        <v>6.3063063063063016E-2</v>
      </c>
      <c r="K163" s="28">
        <f t="shared" si="142"/>
        <v>6.0714285714285852E-2</v>
      </c>
      <c r="L163" s="86">
        <v>150235113.59999999</v>
      </c>
      <c r="M163" s="85">
        <v>5.89</v>
      </c>
      <c r="N163" s="28">
        <f t="shared" si="143"/>
        <v>-8.4745762711865187E-3</v>
      </c>
      <c r="O163" s="28">
        <f t="shared" si="144"/>
        <v>-8.4175084175085371E-3</v>
      </c>
      <c r="P163" s="86">
        <v>143557997.44</v>
      </c>
      <c r="Q163" s="85">
        <v>5.64</v>
      </c>
      <c r="R163" s="28">
        <f t="shared" si="145"/>
        <v>-4.4444444444444425E-2</v>
      </c>
      <c r="S163" s="28">
        <f t="shared" si="146"/>
        <v>-4.2444821731748732E-2</v>
      </c>
      <c r="T163" s="86">
        <v>143557997.44</v>
      </c>
      <c r="U163" s="85">
        <v>5.69</v>
      </c>
      <c r="V163" s="28">
        <f t="shared" si="147"/>
        <v>0</v>
      </c>
      <c r="W163" s="28">
        <f t="shared" si="148"/>
        <v>8.8652482269504819E-3</v>
      </c>
      <c r="X163" s="86">
        <v>147923804.16</v>
      </c>
      <c r="Y163" s="85">
        <v>5.81</v>
      </c>
      <c r="Z163" s="28">
        <f t="shared" si="149"/>
        <v>3.041144901610017E-2</v>
      </c>
      <c r="AA163" s="28">
        <f t="shared" si="150"/>
        <v>2.1089630931458561E-2</v>
      </c>
      <c r="AB163" s="86">
        <v>147923804.16</v>
      </c>
      <c r="AC163" s="85">
        <v>5.76</v>
      </c>
      <c r="AD163" s="28">
        <f t="shared" si="151"/>
        <v>0</v>
      </c>
      <c r="AE163" s="28">
        <f t="shared" si="152"/>
        <v>-8.605851979345925E-3</v>
      </c>
      <c r="AF163" s="86">
        <v>146382931.19999999</v>
      </c>
      <c r="AG163" s="85">
        <v>5.84</v>
      </c>
      <c r="AH163" s="28">
        <f t="shared" si="153"/>
        <v>-1.0416666666666723E-2</v>
      </c>
      <c r="AI163" s="28">
        <f t="shared" si="154"/>
        <v>1.3888888888888902E-2</v>
      </c>
      <c r="AJ163" s="29">
        <f t="shared" si="161"/>
        <v>5.1334733056874315E-3</v>
      </c>
      <c r="AK163" s="29">
        <f t="shared" si="162"/>
        <v>8.1407876881844955E-3</v>
      </c>
      <c r="AL163" s="30">
        <f t="shared" si="163"/>
        <v>2.7027027027026859E-2</v>
      </c>
      <c r="AM163" s="30">
        <f t="shared" si="164"/>
        <v>4.2857142857142899E-2</v>
      </c>
      <c r="AN163" s="31">
        <f t="shared" si="165"/>
        <v>3.154602533943085E-2</v>
      </c>
      <c r="AO163" s="90">
        <f t="shared" si="166"/>
        <v>2.9809509604358138E-2</v>
      </c>
    </row>
    <row r="164" spans="1:41">
      <c r="A164" s="241" t="s">
        <v>57</v>
      </c>
      <c r="B164" s="86">
        <v>218004291.33000001</v>
      </c>
      <c r="C164" s="85">
        <v>20.71</v>
      </c>
      <c r="D164" s="86">
        <v>220004330.69999999</v>
      </c>
      <c r="E164" s="85">
        <v>21</v>
      </c>
      <c r="F164" s="28">
        <f t="shared" si="139"/>
        <v>9.1743119266053889E-3</v>
      </c>
      <c r="G164" s="28">
        <f t="shared" si="140"/>
        <v>1.4002897151134676E-2</v>
      </c>
      <c r="H164" s="86">
        <v>211267316.61000001</v>
      </c>
      <c r="I164" s="85">
        <v>20.18</v>
      </c>
      <c r="J164" s="28">
        <f t="shared" si="141"/>
        <v>-3.9712918660286964E-2</v>
      </c>
      <c r="K164" s="28">
        <f t="shared" si="142"/>
        <v>-3.904761904761906E-2</v>
      </c>
      <c r="L164" s="86">
        <v>212214703.68000001</v>
      </c>
      <c r="M164" s="85">
        <v>20.25</v>
      </c>
      <c r="N164" s="28">
        <f t="shared" si="143"/>
        <v>4.4843049327353921E-3</v>
      </c>
      <c r="O164" s="28">
        <f t="shared" si="144"/>
        <v>3.4687809712586862E-3</v>
      </c>
      <c r="P164" s="86">
        <v>219688535.00999999</v>
      </c>
      <c r="Q164" s="85">
        <v>20.97</v>
      </c>
      <c r="R164" s="28">
        <f t="shared" si="145"/>
        <v>3.5218253968253892E-2</v>
      </c>
      <c r="S164" s="28">
        <f t="shared" si="146"/>
        <v>3.55555555555555E-2</v>
      </c>
      <c r="T164" s="86">
        <v>223267552.83000001</v>
      </c>
      <c r="U164" s="85">
        <v>21.88</v>
      </c>
      <c r="V164" s="28">
        <f t="shared" si="147"/>
        <v>1.6291327264015436E-2</v>
      </c>
      <c r="W164" s="28">
        <f t="shared" si="148"/>
        <v>4.3395326657129245E-2</v>
      </c>
      <c r="X164" s="86">
        <v>217583230.41</v>
      </c>
      <c r="Y164" s="85">
        <v>20.77</v>
      </c>
      <c r="Z164" s="28">
        <f t="shared" si="149"/>
        <v>-2.5459688826025534E-2</v>
      </c>
      <c r="AA164" s="28">
        <f t="shared" si="150"/>
        <v>-5.073126142595976E-2</v>
      </c>
      <c r="AB164" s="86">
        <v>195898593.03</v>
      </c>
      <c r="AC164" s="85">
        <v>21.47</v>
      </c>
      <c r="AD164" s="28">
        <f t="shared" si="151"/>
        <v>-9.9661344944363794E-2</v>
      </c>
      <c r="AE164" s="28">
        <f t="shared" si="152"/>
        <v>3.3702455464612389E-2</v>
      </c>
      <c r="AF164" s="86">
        <v>215477925.81</v>
      </c>
      <c r="AG164" s="85">
        <v>21.48</v>
      </c>
      <c r="AH164" s="28">
        <f t="shared" si="153"/>
        <v>9.9946265448683513E-2</v>
      </c>
      <c r="AI164" s="28">
        <f t="shared" si="154"/>
        <v>4.657661853750146E-4</v>
      </c>
      <c r="AJ164" s="29">
        <f t="shared" si="161"/>
        <v>3.5063888702165785E-5</v>
      </c>
      <c r="AK164" s="29">
        <f t="shared" si="162"/>
        <v>5.1014876889358355E-3</v>
      </c>
      <c r="AL164" s="30">
        <f t="shared" si="163"/>
        <v>-2.0574162679425773E-2</v>
      </c>
      <c r="AM164" s="30">
        <f t="shared" si="164"/>
        <v>2.2857142857142878E-2</v>
      </c>
      <c r="AN164" s="31">
        <f t="shared" si="165"/>
        <v>5.8256760769810546E-2</v>
      </c>
      <c r="AO164" s="90">
        <f t="shared" si="166"/>
        <v>3.4603290399103322E-2</v>
      </c>
    </row>
    <row r="165" spans="1:41">
      <c r="A165" s="241" t="s">
        <v>101</v>
      </c>
      <c r="B165" s="86">
        <v>635354392.32000005</v>
      </c>
      <c r="C165" s="85">
        <v>180.48</v>
      </c>
      <c r="D165" s="86">
        <v>635354392.32000005</v>
      </c>
      <c r="E165" s="85">
        <v>159.82</v>
      </c>
      <c r="F165" s="28">
        <f t="shared" si="139"/>
        <v>0</v>
      </c>
      <c r="G165" s="28">
        <f t="shared" si="140"/>
        <v>-0.11447251773049644</v>
      </c>
      <c r="H165" s="86">
        <v>635354392.32000005</v>
      </c>
      <c r="I165" s="85">
        <v>159.77000000000001</v>
      </c>
      <c r="J165" s="28">
        <f t="shared" si="141"/>
        <v>0</v>
      </c>
      <c r="K165" s="28">
        <f t="shared" si="142"/>
        <v>-3.1285195845315322E-4</v>
      </c>
      <c r="L165" s="86">
        <v>635354392.32000005</v>
      </c>
      <c r="M165" s="85">
        <v>159.9</v>
      </c>
      <c r="N165" s="28">
        <f t="shared" si="143"/>
        <v>0</v>
      </c>
      <c r="O165" s="28">
        <f t="shared" si="144"/>
        <v>8.1366965012202191E-4</v>
      </c>
      <c r="P165" s="86">
        <v>635354392.32000005</v>
      </c>
      <c r="Q165" s="85">
        <v>160.88999999999999</v>
      </c>
      <c r="R165" s="28">
        <f t="shared" si="145"/>
        <v>0</v>
      </c>
      <c r="S165" s="28">
        <f t="shared" si="146"/>
        <v>6.1913696060036313E-3</v>
      </c>
      <c r="T165" s="86">
        <v>635354392.32000005</v>
      </c>
      <c r="U165" s="85">
        <v>161.46</v>
      </c>
      <c r="V165" s="28">
        <f t="shared" si="147"/>
        <v>0</v>
      </c>
      <c r="W165" s="28">
        <f t="shared" si="148"/>
        <v>3.5427932127541899E-3</v>
      </c>
      <c r="X165" s="86">
        <v>635354392.32000005</v>
      </c>
      <c r="Y165" s="85">
        <v>162.47999999999999</v>
      </c>
      <c r="Z165" s="28">
        <f t="shared" si="149"/>
        <v>0</v>
      </c>
      <c r="AA165" s="28">
        <f t="shared" si="150"/>
        <v>6.3173541434409872E-3</v>
      </c>
      <c r="AB165" s="86">
        <v>635354392.32000005</v>
      </c>
      <c r="AC165" s="85">
        <v>162.81</v>
      </c>
      <c r="AD165" s="28">
        <f t="shared" si="151"/>
        <v>0</v>
      </c>
      <c r="AE165" s="28">
        <f t="shared" si="152"/>
        <v>2.0310192023634448E-3</v>
      </c>
      <c r="AF165" s="86">
        <v>635354392.32000005</v>
      </c>
      <c r="AG165" s="85">
        <v>163.47</v>
      </c>
      <c r="AH165" s="28">
        <f t="shared" si="153"/>
        <v>0</v>
      </c>
      <c r="AI165" s="28">
        <f t="shared" si="154"/>
        <v>4.0538050488299034E-3</v>
      </c>
      <c r="AJ165" s="29">
        <f t="shared" si="161"/>
        <v>0</v>
      </c>
      <c r="AK165" s="29">
        <f t="shared" si="162"/>
        <v>-1.1479419853179424E-2</v>
      </c>
      <c r="AL165" s="30">
        <f t="shared" si="163"/>
        <v>0</v>
      </c>
      <c r="AM165" s="30">
        <f t="shared" si="164"/>
        <v>2.2838192967088011E-2</v>
      </c>
      <c r="AN165" s="31">
        <f t="shared" si="165"/>
        <v>0</v>
      </c>
      <c r="AO165" s="90">
        <f t="shared" si="166"/>
        <v>4.1682220238329307E-2</v>
      </c>
    </row>
    <row r="166" spans="1:41">
      <c r="A166" s="241" t="s">
        <v>37</v>
      </c>
      <c r="B166" s="86">
        <v>514472258.30000001</v>
      </c>
      <c r="C166" s="85">
        <v>8998.99</v>
      </c>
      <c r="D166" s="86">
        <v>514461396</v>
      </c>
      <c r="E166" s="85">
        <v>8998.7999999999993</v>
      </c>
      <c r="F166" s="28">
        <f t="shared" si="139"/>
        <v>-2.1113480512836276E-5</v>
      </c>
      <c r="G166" s="28">
        <f t="shared" si="140"/>
        <v>-2.1113480512869704E-5</v>
      </c>
      <c r="H166" s="86">
        <v>519671869.80000001</v>
      </c>
      <c r="I166" s="85">
        <v>9089.94</v>
      </c>
      <c r="J166" s="28">
        <f t="shared" si="141"/>
        <v>1.0128017068942549E-2</v>
      </c>
      <c r="K166" s="28">
        <f t="shared" si="142"/>
        <v>1.0128017068942664E-2</v>
      </c>
      <c r="L166" s="86">
        <v>520189258.30000001</v>
      </c>
      <c r="M166" s="85">
        <v>9098.99</v>
      </c>
      <c r="N166" s="28">
        <f t="shared" si="143"/>
        <v>9.9560613161362994E-4</v>
      </c>
      <c r="O166" s="28">
        <f t="shared" si="144"/>
        <v>9.9560613161354993E-4</v>
      </c>
      <c r="P166" s="86">
        <v>517387928.30000001</v>
      </c>
      <c r="Q166" s="85">
        <v>9049.99</v>
      </c>
      <c r="R166" s="28">
        <f t="shared" si="145"/>
        <v>-5.3852130840895528E-3</v>
      </c>
      <c r="S166" s="28">
        <f t="shared" si="146"/>
        <v>-5.3852130840895528E-3</v>
      </c>
      <c r="T166" s="86">
        <v>485945000</v>
      </c>
      <c r="U166" s="85">
        <v>8500</v>
      </c>
      <c r="V166" s="28">
        <f t="shared" si="147"/>
        <v>-6.0772442842478298E-2</v>
      </c>
      <c r="W166" s="28">
        <f t="shared" si="148"/>
        <v>-6.0772442842478257E-2</v>
      </c>
      <c r="X166" s="86">
        <v>485945000</v>
      </c>
      <c r="Y166" s="85">
        <v>8500</v>
      </c>
      <c r="Z166" s="28">
        <f t="shared" si="149"/>
        <v>0</v>
      </c>
      <c r="AA166" s="28">
        <f t="shared" si="150"/>
        <v>0</v>
      </c>
      <c r="AB166" s="86">
        <v>514530000</v>
      </c>
      <c r="AC166" s="85">
        <v>8500</v>
      </c>
      <c r="AD166" s="28">
        <f t="shared" si="151"/>
        <v>5.8823529411764705E-2</v>
      </c>
      <c r="AE166" s="28">
        <f t="shared" si="152"/>
        <v>0</v>
      </c>
      <c r="AF166" s="86">
        <v>428775000</v>
      </c>
      <c r="AG166" s="85">
        <v>7500</v>
      </c>
      <c r="AH166" s="28">
        <f t="shared" si="153"/>
        <v>-0.16666666666666666</v>
      </c>
      <c r="AI166" s="28">
        <f t="shared" si="154"/>
        <v>-0.11764705882352941</v>
      </c>
      <c r="AJ166" s="29">
        <f t="shared" si="161"/>
        <v>-2.0362285432678307E-2</v>
      </c>
      <c r="AK166" s="29">
        <f t="shared" si="162"/>
        <v>-2.1587775628756734E-2</v>
      </c>
      <c r="AL166" s="30">
        <f t="shared" si="163"/>
        <v>-0.16655554073876516</v>
      </c>
      <c r="AM166" s="30">
        <f t="shared" si="164"/>
        <v>-0.16655554073876511</v>
      </c>
      <c r="AN166" s="31">
        <f t="shared" si="165"/>
        <v>6.7344384411131872E-2</v>
      </c>
      <c r="AO166" s="90">
        <f t="shared" si="166"/>
        <v>4.4622916491012521E-2</v>
      </c>
    </row>
    <row r="167" spans="1:41">
      <c r="A167" s="241" t="s">
        <v>52</v>
      </c>
      <c r="B167" s="86">
        <v>456631650.94999999</v>
      </c>
      <c r="C167" s="85">
        <v>13.9</v>
      </c>
      <c r="D167" s="86">
        <v>567120000</v>
      </c>
      <c r="E167" s="85">
        <v>13.9</v>
      </c>
      <c r="F167" s="28">
        <f t="shared" si="139"/>
        <v>0.24196384289204301</v>
      </c>
      <c r="G167" s="28">
        <f t="shared" si="140"/>
        <v>0</v>
      </c>
      <c r="H167" s="86">
        <v>447046977.48000002</v>
      </c>
      <c r="I167" s="85">
        <v>13.38</v>
      </c>
      <c r="J167" s="28">
        <f t="shared" si="141"/>
        <v>-0.21172418980110025</v>
      </c>
      <c r="K167" s="28">
        <f t="shared" si="142"/>
        <v>-3.7410071942446013E-2</v>
      </c>
      <c r="L167" s="86">
        <v>467458823.72000003</v>
      </c>
      <c r="M167" s="85">
        <v>14</v>
      </c>
      <c r="N167" s="28">
        <f t="shared" si="143"/>
        <v>4.5659286983800701E-2</v>
      </c>
      <c r="O167" s="28">
        <f t="shared" si="144"/>
        <v>4.6337817638266006E-2</v>
      </c>
      <c r="P167" s="86">
        <v>461315636.64999998</v>
      </c>
      <c r="Q167" s="85">
        <v>13.81</v>
      </c>
      <c r="R167" s="28">
        <f t="shared" si="145"/>
        <v>-1.3141664587937521E-2</v>
      </c>
      <c r="S167" s="28">
        <f t="shared" si="146"/>
        <v>-1.3571428571428536E-2</v>
      </c>
      <c r="T167" s="86">
        <v>470331135.83999997</v>
      </c>
      <c r="U167" s="85">
        <v>14.08</v>
      </c>
      <c r="V167" s="28">
        <f t="shared" si="147"/>
        <v>1.9543016697784413E-2</v>
      </c>
      <c r="W167" s="28">
        <f t="shared" si="148"/>
        <v>1.955104996379432E-2</v>
      </c>
      <c r="X167" s="86">
        <v>459704034.38</v>
      </c>
      <c r="Y167" s="85">
        <v>13.76</v>
      </c>
      <c r="Z167" s="28">
        <f t="shared" si="149"/>
        <v>-2.2594935036610395E-2</v>
      </c>
      <c r="AA167" s="28">
        <f t="shared" si="150"/>
        <v>-2.2727272727272749E-2</v>
      </c>
      <c r="AB167" s="86">
        <v>473308138.68000001</v>
      </c>
      <c r="AC167" s="85">
        <v>14.17</v>
      </c>
      <c r="AD167" s="28">
        <f t="shared" si="151"/>
        <v>2.9593180138929569E-2</v>
      </c>
      <c r="AE167" s="28">
        <f t="shared" si="152"/>
        <v>2.9796511627906988E-2</v>
      </c>
      <c r="AF167" s="86">
        <v>471437919.60000002</v>
      </c>
      <c r="AG167" s="85">
        <v>14.11</v>
      </c>
      <c r="AH167" s="28">
        <f t="shared" si="153"/>
        <v>-3.9513773948950072E-3</v>
      </c>
      <c r="AI167" s="28">
        <f t="shared" si="154"/>
        <v>-4.2342978122794986E-3</v>
      </c>
      <c r="AJ167" s="29">
        <f t="shared" si="161"/>
        <v>1.0668394986501815E-2</v>
      </c>
      <c r="AK167" s="29">
        <f t="shared" si="162"/>
        <v>2.2177885220675646E-3</v>
      </c>
      <c r="AL167" s="30">
        <f t="shared" si="163"/>
        <v>-0.1687157575116377</v>
      </c>
      <c r="AM167" s="30">
        <f t="shared" si="164"/>
        <v>1.5107913669064681E-2</v>
      </c>
      <c r="AN167" s="31">
        <f t="shared" si="165"/>
        <v>0.12334876264498094</v>
      </c>
      <c r="AO167" s="90">
        <f t="shared" si="166"/>
        <v>2.802059364038819E-2</v>
      </c>
    </row>
    <row r="168" spans="1:41">
      <c r="A168" s="241" t="s">
        <v>45</v>
      </c>
      <c r="B168" s="86">
        <v>460949115.41000003</v>
      </c>
      <c r="C168" s="85">
        <v>49</v>
      </c>
      <c r="D168" s="86">
        <v>459283136.55000001</v>
      </c>
      <c r="E168" s="85">
        <v>52</v>
      </c>
      <c r="F168" s="28">
        <f t="shared" si="139"/>
        <v>-3.6142359412452228E-3</v>
      </c>
      <c r="G168" s="28">
        <f t="shared" si="140"/>
        <v>6.1224489795918366E-2</v>
      </c>
      <c r="H168" s="86">
        <v>463595363.01999998</v>
      </c>
      <c r="I168" s="85">
        <v>68.5</v>
      </c>
      <c r="J168" s="28">
        <f t="shared" si="141"/>
        <v>9.3890372339645381E-3</v>
      </c>
      <c r="K168" s="28">
        <f t="shared" si="142"/>
        <v>0.31730769230769229</v>
      </c>
      <c r="L168" s="86">
        <v>463510905.13999999</v>
      </c>
      <c r="M168" s="85">
        <v>67.5</v>
      </c>
      <c r="N168" s="28">
        <f t="shared" si="143"/>
        <v>-1.8218016558623696E-4</v>
      </c>
      <c r="O168" s="28">
        <f t="shared" si="144"/>
        <v>-1.4598540145985401E-2</v>
      </c>
      <c r="P168" s="86">
        <v>465483586.99000001</v>
      </c>
      <c r="Q168" s="85">
        <v>82.5</v>
      </c>
      <c r="R168" s="28">
        <f t="shared" si="145"/>
        <v>4.2559556379891212E-3</v>
      </c>
      <c r="S168" s="28">
        <f t="shared" si="146"/>
        <v>0.22222222222222221</v>
      </c>
      <c r="T168" s="86">
        <v>475170799.36000001</v>
      </c>
      <c r="U168" s="85">
        <v>77.55</v>
      </c>
      <c r="V168" s="28">
        <f t="shared" si="147"/>
        <v>2.0811071841740608E-2</v>
      </c>
      <c r="W168" s="28">
        <f t="shared" si="148"/>
        <v>-6.0000000000000032E-2</v>
      </c>
      <c r="X168" s="86">
        <v>475170799.36000001</v>
      </c>
      <c r="Y168" s="85">
        <v>77.55</v>
      </c>
      <c r="Z168" s="28">
        <f t="shared" si="149"/>
        <v>0</v>
      </c>
      <c r="AA168" s="28">
        <f t="shared" si="150"/>
        <v>0</v>
      </c>
      <c r="AB168" s="86">
        <v>482832415.74000001</v>
      </c>
      <c r="AC168" s="85">
        <v>82.4</v>
      </c>
      <c r="AD168" s="28">
        <f t="shared" si="151"/>
        <v>1.6123920893959191E-2</v>
      </c>
      <c r="AE168" s="28">
        <f t="shared" si="152"/>
        <v>6.2540296582849889E-2</v>
      </c>
      <c r="AF168" s="86">
        <v>482825469.16000003</v>
      </c>
      <c r="AG168" s="85">
        <v>75</v>
      </c>
      <c r="AH168" s="28">
        <f t="shared" si="153"/>
        <v>-1.4387145049772235E-5</v>
      </c>
      <c r="AI168" s="28">
        <f t="shared" si="154"/>
        <v>-8.9805825242718504E-2</v>
      </c>
      <c r="AJ168" s="29">
        <f t="shared" si="161"/>
        <v>5.846147794471528E-3</v>
      </c>
      <c r="AK168" s="29">
        <f t="shared" si="162"/>
        <v>6.2361291939997343E-2</v>
      </c>
      <c r="AL168" s="30">
        <f t="shared" si="163"/>
        <v>5.1258865689785826E-2</v>
      </c>
      <c r="AM168" s="30">
        <f t="shared" si="164"/>
        <v>0.44230769230769229</v>
      </c>
      <c r="AN168" s="31">
        <f t="shared" si="165"/>
        <v>8.7751700067640239E-3</v>
      </c>
      <c r="AO168" s="90">
        <f t="shared" si="166"/>
        <v>0.14065833592532559</v>
      </c>
    </row>
    <row r="169" spans="1:41">
      <c r="A169" s="241" t="s">
        <v>103</v>
      </c>
      <c r="B169" s="86">
        <v>824409493.77999997</v>
      </c>
      <c r="C169" s="85">
        <v>130</v>
      </c>
      <c r="D169" s="86">
        <v>816389121.13999999</v>
      </c>
      <c r="E169" s="85">
        <v>130</v>
      </c>
      <c r="F169" s="28">
        <f t="shared" si="139"/>
        <v>-9.7286272180415762E-3</v>
      </c>
      <c r="G169" s="28">
        <f t="shared" si="140"/>
        <v>0</v>
      </c>
      <c r="H169" s="86">
        <v>732223053.50999999</v>
      </c>
      <c r="I169" s="85">
        <v>130</v>
      </c>
      <c r="J169" s="28">
        <f t="shared" si="141"/>
        <v>-0.10309552816244182</v>
      </c>
      <c r="K169" s="28">
        <f t="shared" si="142"/>
        <v>0</v>
      </c>
      <c r="L169" s="86">
        <v>732501864.70000005</v>
      </c>
      <c r="M169" s="85">
        <v>130</v>
      </c>
      <c r="N169" s="28">
        <f t="shared" si="143"/>
        <v>3.8077357529722939E-4</v>
      </c>
      <c r="O169" s="28">
        <f t="shared" si="144"/>
        <v>0</v>
      </c>
      <c r="P169" s="86">
        <v>731083138.46000004</v>
      </c>
      <c r="Q169" s="85">
        <v>98</v>
      </c>
      <c r="R169" s="28">
        <f t="shared" si="145"/>
        <v>-1.9368227008965447E-3</v>
      </c>
      <c r="S169" s="28">
        <f t="shared" si="146"/>
        <v>-0.24615384615384617</v>
      </c>
      <c r="T169" s="86">
        <v>743030362.79999995</v>
      </c>
      <c r="U169" s="85">
        <v>95</v>
      </c>
      <c r="V169" s="28">
        <f t="shared" si="147"/>
        <v>1.6341813552376967E-2</v>
      </c>
      <c r="W169" s="28">
        <f t="shared" si="148"/>
        <v>-3.0612244897959183E-2</v>
      </c>
      <c r="X169" s="86">
        <v>743030362.79999995</v>
      </c>
      <c r="Y169" s="85">
        <v>95</v>
      </c>
      <c r="Z169" s="28">
        <f t="shared" si="149"/>
        <v>0</v>
      </c>
      <c r="AA169" s="28">
        <f t="shared" si="150"/>
        <v>0</v>
      </c>
      <c r="AB169" s="86">
        <v>758847698.83000004</v>
      </c>
      <c r="AC169" s="85">
        <v>54</v>
      </c>
      <c r="AD169" s="28">
        <f t="shared" si="151"/>
        <v>2.1287603874483408E-2</v>
      </c>
      <c r="AE169" s="28">
        <f t="shared" si="152"/>
        <v>-0.43157894736842106</v>
      </c>
      <c r="AF169" s="86">
        <v>760761999.07000005</v>
      </c>
      <c r="AG169" s="85">
        <v>54</v>
      </c>
      <c r="AH169" s="28">
        <f t="shared" si="153"/>
        <v>2.5226408974442427E-3</v>
      </c>
      <c r="AI169" s="28">
        <f t="shared" si="154"/>
        <v>0</v>
      </c>
      <c r="AJ169" s="29">
        <f t="shared" si="161"/>
        <v>-9.2785182727222609E-3</v>
      </c>
      <c r="AK169" s="29">
        <f t="shared" si="162"/>
        <v>-8.8543129802528292E-2</v>
      </c>
      <c r="AL169" s="30">
        <f t="shared" si="163"/>
        <v>-6.8138000163846635E-2</v>
      </c>
      <c r="AM169" s="30">
        <f t="shared" si="164"/>
        <v>-0.58461538461538465</v>
      </c>
      <c r="AN169" s="31">
        <f t="shared" si="165"/>
        <v>3.9215674418396809E-2</v>
      </c>
      <c r="AO169" s="90">
        <f t="shared" si="166"/>
        <v>0.16259947576959921</v>
      </c>
    </row>
    <row r="170" spans="1:41">
      <c r="A170" s="241" t="s">
        <v>155</v>
      </c>
      <c r="B170" s="86">
        <v>689924807.92705131</v>
      </c>
      <c r="C170" s="85">
        <v>121.12</v>
      </c>
      <c r="D170" s="86">
        <v>550772481.80538392</v>
      </c>
      <c r="E170" s="85">
        <v>125.30007118712724</v>
      </c>
      <c r="F170" s="28">
        <f t="shared" si="139"/>
        <v>-0.20169201704713965</v>
      </c>
      <c r="G170" s="28">
        <f t="shared" si="140"/>
        <v>3.4511816274168092E-2</v>
      </c>
      <c r="H170" s="85">
        <v>555478511.19240654</v>
      </c>
      <c r="I170" s="85">
        <v>126.4149813817936</v>
      </c>
      <c r="J170" s="28">
        <f t="shared" si="141"/>
        <v>8.5444163288562695E-3</v>
      </c>
      <c r="K170" s="28">
        <f t="shared" si="142"/>
        <v>8.8979214784427954E-3</v>
      </c>
      <c r="L170" s="85">
        <v>540361874.12965202</v>
      </c>
      <c r="M170" s="85">
        <v>123.06874134353549</v>
      </c>
      <c r="N170" s="28">
        <f t="shared" si="143"/>
        <v>-2.7213720707763643E-2</v>
      </c>
      <c r="O170" s="28">
        <f t="shared" si="144"/>
        <v>-2.647028067149667E-2</v>
      </c>
      <c r="P170" s="85">
        <v>542628005.63726079</v>
      </c>
      <c r="Q170" s="85">
        <v>123.63404028356025</v>
      </c>
      <c r="R170" s="28">
        <f t="shared" si="145"/>
        <v>4.1937294544674812E-3</v>
      </c>
      <c r="S170" s="28">
        <f t="shared" si="146"/>
        <v>4.5933592385314047E-3</v>
      </c>
      <c r="T170" s="85">
        <v>552259801.28036511</v>
      </c>
      <c r="U170" s="85">
        <v>125.85742172161584</v>
      </c>
      <c r="V170" s="28">
        <f t="shared" si="147"/>
        <v>1.7750273747468601E-2</v>
      </c>
      <c r="W170" s="28">
        <f t="shared" si="148"/>
        <v>1.7983570163655229E-2</v>
      </c>
      <c r="X170" s="85">
        <v>543465407.79317737</v>
      </c>
      <c r="Y170" s="85">
        <v>123.91018730505232</v>
      </c>
      <c r="Z170" s="28">
        <f t="shared" si="149"/>
        <v>-1.5924377379629526E-2</v>
      </c>
      <c r="AA170" s="28">
        <f t="shared" si="150"/>
        <v>-1.5471748824400739E-2</v>
      </c>
      <c r="AB170" s="85">
        <v>558168391.1940881</v>
      </c>
      <c r="AC170" s="85">
        <v>127.21918409361989</v>
      </c>
      <c r="AD170" s="28">
        <f t="shared" si="151"/>
        <v>2.7054129278649766E-2</v>
      </c>
      <c r="AE170" s="28">
        <f t="shared" si="152"/>
        <v>2.6704800150299246E-2</v>
      </c>
      <c r="AF170" s="85">
        <v>556283479.29258633</v>
      </c>
      <c r="AG170" s="85">
        <v>126.7949730842804</v>
      </c>
      <c r="AH170" s="28">
        <f t="shared" si="153"/>
        <v>-3.3769592317282387E-3</v>
      </c>
      <c r="AI170" s="28">
        <f t="shared" si="154"/>
        <v>-3.3344893096257603E-3</v>
      </c>
      <c r="AJ170" s="29">
        <f t="shared" si="161"/>
        <v>-2.3833065694602373E-2</v>
      </c>
      <c r="AK170" s="29">
        <f t="shared" si="162"/>
        <v>5.9268685624466995E-3</v>
      </c>
      <c r="AL170" s="30">
        <f t="shared" si="163"/>
        <v>1.0005941961983719E-2</v>
      </c>
      <c r="AM170" s="30">
        <f t="shared" si="164"/>
        <v>1.193057500279166E-2</v>
      </c>
      <c r="AN170" s="31">
        <f t="shared" si="165"/>
        <v>7.3948551967792972E-2</v>
      </c>
      <c r="AO170" s="90">
        <f t="shared" si="166"/>
        <v>2.0695202987953562E-2</v>
      </c>
    </row>
    <row r="171" spans="1:41">
      <c r="A171" s="241" t="s">
        <v>203</v>
      </c>
      <c r="B171" s="86">
        <v>219608189.16999999</v>
      </c>
      <c r="C171" s="85">
        <v>21.44</v>
      </c>
      <c r="D171" s="86">
        <v>215603755.63</v>
      </c>
      <c r="E171" s="85">
        <v>21.25</v>
      </c>
      <c r="F171" s="28">
        <f t="shared" si="139"/>
        <v>-1.8234445423618226E-2</v>
      </c>
      <c r="G171" s="28">
        <f t="shared" si="140"/>
        <v>-8.8619402985075212E-3</v>
      </c>
      <c r="H171" s="86">
        <v>217176636.06</v>
      </c>
      <c r="I171" s="85">
        <v>21.51</v>
      </c>
      <c r="J171" s="28">
        <f t="shared" si="141"/>
        <v>7.2952366966150851E-3</v>
      </c>
      <c r="K171" s="28">
        <f t="shared" si="142"/>
        <v>1.2235294117647132E-2</v>
      </c>
      <c r="L171" s="86">
        <v>141215034.22999999</v>
      </c>
      <c r="M171" s="85">
        <v>21.51</v>
      </c>
      <c r="N171" s="28">
        <f t="shared" si="143"/>
        <v>-0.34976875601394752</v>
      </c>
      <c r="O171" s="28">
        <f t="shared" si="144"/>
        <v>0</v>
      </c>
      <c r="P171" s="86">
        <v>227459291.77000001</v>
      </c>
      <c r="Q171" s="85">
        <v>21.77</v>
      </c>
      <c r="R171" s="28">
        <f t="shared" si="145"/>
        <v>0.61072999776732073</v>
      </c>
      <c r="S171" s="28">
        <f t="shared" si="146"/>
        <v>1.2087401208740028E-2</v>
      </c>
      <c r="T171" s="86">
        <v>218433655.59999999</v>
      </c>
      <c r="U171" s="85">
        <v>21.96</v>
      </c>
      <c r="V171" s="28">
        <f t="shared" si="147"/>
        <v>-3.9680226293531538E-2</v>
      </c>
      <c r="W171" s="28">
        <f t="shared" si="148"/>
        <v>8.7276067983464069E-3</v>
      </c>
      <c r="X171" s="86">
        <v>221123400.47</v>
      </c>
      <c r="Y171" s="85">
        <v>21.97</v>
      </c>
      <c r="Z171" s="28">
        <f t="shared" si="149"/>
        <v>1.2313784076046955E-2</v>
      </c>
      <c r="AA171" s="28">
        <f t="shared" si="150"/>
        <v>4.5537340619298768E-4</v>
      </c>
      <c r="AB171" s="86">
        <v>224891602.66999999</v>
      </c>
      <c r="AC171" s="85">
        <v>22.59</v>
      </c>
      <c r="AD171" s="28">
        <f t="shared" si="151"/>
        <v>1.7041173353840599E-2</v>
      </c>
      <c r="AE171" s="28">
        <f t="shared" si="152"/>
        <v>2.8220300409649568E-2</v>
      </c>
      <c r="AF171" s="86">
        <v>229356267.05000001</v>
      </c>
      <c r="AG171" s="85">
        <v>23.28</v>
      </c>
      <c r="AH171" s="28">
        <f t="shared" si="153"/>
        <v>1.9852517065972249E-2</v>
      </c>
      <c r="AI171" s="28">
        <f t="shared" si="154"/>
        <v>3.0544488711819445E-2</v>
      </c>
      <c r="AJ171" s="29">
        <f t="shared" si="161"/>
        <v>3.2443660153587288E-2</v>
      </c>
      <c r="AK171" s="29">
        <f t="shared" si="162"/>
        <v>1.0426065544236005E-2</v>
      </c>
      <c r="AL171" s="30">
        <f t="shared" si="163"/>
        <v>6.3786047602996554E-2</v>
      </c>
      <c r="AM171" s="30">
        <f t="shared" si="164"/>
        <v>9.5529411764705932E-2</v>
      </c>
      <c r="AN171" s="31">
        <f t="shared" si="165"/>
        <v>0.26449546939722224</v>
      </c>
      <c r="AO171" s="90">
        <f t="shared" si="166"/>
        <v>1.3682358638365541E-2</v>
      </c>
    </row>
    <row r="172" spans="1:41">
      <c r="A172" s="241" t="s">
        <v>204</v>
      </c>
      <c r="B172" s="86">
        <v>151570965.08000001</v>
      </c>
      <c r="C172" s="85">
        <v>17.57</v>
      </c>
      <c r="D172" s="85">
        <v>152241267.33000001</v>
      </c>
      <c r="E172" s="85">
        <v>17.62</v>
      </c>
      <c r="F172" s="28">
        <f t="shared" si="139"/>
        <v>4.4223657852030607E-3</v>
      </c>
      <c r="G172" s="28">
        <f t="shared" si="140"/>
        <v>2.8457598178714119E-3</v>
      </c>
      <c r="H172" s="85">
        <v>156449791.06</v>
      </c>
      <c r="I172" s="85">
        <v>17.920000000000002</v>
      </c>
      <c r="J172" s="28">
        <f t="shared" si="141"/>
        <v>2.7643777563133014E-2</v>
      </c>
      <c r="K172" s="28">
        <f t="shared" si="142"/>
        <v>1.7026106696935338E-2</v>
      </c>
      <c r="L172" s="85">
        <v>155342869.16999999</v>
      </c>
      <c r="M172" s="85">
        <v>17.920000000000002</v>
      </c>
      <c r="N172" s="28">
        <f t="shared" si="143"/>
        <v>-7.0752532330036816E-3</v>
      </c>
      <c r="O172" s="28">
        <f t="shared" si="144"/>
        <v>0</v>
      </c>
      <c r="P172" s="85">
        <v>123427495.01000001</v>
      </c>
      <c r="Q172" s="85">
        <v>18.59</v>
      </c>
      <c r="R172" s="28">
        <f t="shared" si="145"/>
        <v>-0.20545116960002383</v>
      </c>
      <c r="S172" s="28">
        <f t="shared" si="146"/>
        <v>3.7388392857142752E-2</v>
      </c>
      <c r="T172" s="85">
        <v>159911182.34</v>
      </c>
      <c r="U172" s="85">
        <v>18.79</v>
      </c>
      <c r="V172" s="28">
        <f t="shared" si="147"/>
        <v>0.29558800757516884</v>
      </c>
      <c r="W172" s="28">
        <f t="shared" si="148"/>
        <v>1.0758472296933797E-2</v>
      </c>
      <c r="X172" s="85">
        <v>141858710.97999999</v>
      </c>
      <c r="Y172" s="85">
        <v>18.649999999999999</v>
      </c>
      <c r="Z172" s="28">
        <f t="shared" si="149"/>
        <v>-0.11289061275037793</v>
      </c>
      <c r="AA172" s="28">
        <f t="shared" si="150"/>
        <v>-7.4507716870676199E-3</v>
      </c>
      <c r="AB172" s="86">
        <v>164645118.53</v>
      </c>
      <c r="AC172" s="85">
        <v>19.84</v>
      </c>
      <c r="AD172" s="28">
        <f t="shared" si="151"/>
        <v>0.16062748203888982</v>
      </c>
      <c r="AE172" s="28">
        <f t="shared" si="152"/>
        <v>6.3806970509383457E-2</v>
      </c>
      <c r="AF172" s="86">
        <v>166424015.94</v>
      </c>
      <c r="AG172" s="85">
        <v>19.8</v>
      </c>
      <c r="AH172" s="28">
        <f t="shared" si="153"/>
        <v>1.0804434567404823E-2</v>
      </c>
      <c r="AI172" s="28">
        <f t="shared" si="154"/>
        <v>-2.0161290322580215E-3</v>
      </c>
      <c r="AJ172" s="29">
        <f t="shared" si="161"/>
        <v>2.1708628993299266E-2</v>
      </c>
      <c r="AK172" s="29">
        <f t="shared" si="162"/>
        <v>1.5294850182367641E-2</v>
      </c>
      <c r="AL172" s="30">
        <f t="shared" si="163"/>
        <v>9.315968566694395E-2</v>
      </c>
      <c r="AM172" s="30">
        <f t="shared" si="164"/>
        <v>0.12372304199772984</v>
      </c>
      <c r="AN172" s="31">
        <f t="shared" si="165"/>
        <v>0.15367328326920737</v>
      </c>
      <c r="AO172" s="90">
        <f t="shared" si="166"/>
        <v>2.4116005439733097E-2</v>
      </c>
    </row>
    <row r="173" spans="1:41">
      <c r="A173" s="242" t="s">
        <v>38</v>
      </c>
      <c r="B173" s="88">
        <f>SUM(B161:B172)</f>
        <v>7324579434.737051</v>
      </c>
      <c r="C173" s="103"/>
      <c r="D173" s="88">
        <f>SUM(D161:D172)</f>
        <v>7264195276.4853849</v>
      </c>
      <c r="E173" s="103"/>
      <c r="F173" s="28">
        <f>((D173-B173)/B173)</f>
        <v>-8.2440444246248846E-3</v>
      </c>
      <c r="G173" s="28"/>
      <c r="H173" s="88">
        <f>SUM(H161:H172)</f>
        <v>6998080025.1724081</v>
      </c>
      <c r="I173" s="103"/>
      <c r="J173" s="28">
        <f>((H173-D173)/D173)</f>
        <v>-3.6633824007238226E-2</v>
      </c>
      <c r="K173" s="28"/>
      <c r="L173" s="88">
        <f>SUM(L161:L172)</f>
        <v>7006891988.3596516</v>
      </c>
      <c r="M173" s="103"/>
      <c r="N173" s="28">
        <f>((L173-H173)/H173)</f>
        <v>1.259197259183438E-3</v>
      </c>
      <c r="O173" s="28"/>
      <c r="P173" s="88">
        <f>SUM(P161:P172)</f>
        <v>7168669324.6772604</v>
      </c>
      <c r="Q173" s="103"/>
      <c r="R173" s="28">
        <f>((P173-L173)/L173)</f>
        <v>2.3088315987511279E-2</v>
      </c>
      <c r="S173" s="28"/>
      <c r="T173" s="88">
        <f>SUM(T161:T172)</f>
        <v>6988290196.9003658</v>
      </c>
      <c r="U173" s="103"/>
      <c r="V173" s="28">
        <f>((T173-P173)/P173)</f>
        <v>-2.5162149292611624E-2</v>
      </c>
      <c r="W173" s="28"/>
      <c r="X173" s="88">
        <f>SUM(X161:X172)</f>
        <v>7123202549.9431772</v>
      </c>
      <c r="Y173" s="103"/>
      <c r="Z173" s="28">
        <f>((X173-T173)/T173)</f>
        <v>1.9305488072411666E-2</v>
      </c>
      <c r="AA173" s="28"/>
      <c r="AB173" s="88">
        <f>SUM(AB161:AB172)</f>
        <v>7350821065.5840883</v>
      </c>
      <c r="AC173" s="103"/>
      <c r="AD173" s="28">
        <f>((AB173-X173)/X173)</f>
        <v>3.1954519620213083E-2</v>
      </c>
      <c r="AE173" s="28"/>
      <c r="AF173" s="88">
        <f>SUM(AF161:AF172)</f>
        <v>7238410435.6625862</v>
      </c>
      <c r="AG173" s="103"/>
      <c r="AH173" s="28">
        <f>((AF173-AB173)/AB173)</f>
        <v>-1.5292254962891017E-2</v>
      </c>
      <c r="AI173" s="28"/>
      <c r="AJ173" s="29">
        <f t="shared" si="161"/>
        <v>-1.2155939685057858E-3</v>
      </c>
      <c r="AK173" s="29"/>
      <c r="AL173" s="30">
        <f t="shared" si="163"/>
        <v>-3.5495798008439738E-3</v>
      </c>
      <c r="AM173" s="30"/>
      <c r="AN173" s="31">
        <f t="shared" si="165"/>
        <v>2.4476273951731322E-2</v>
      </c>
      <c r="AO173" s="90"/>
    </row>
    <row r="174" spans="1:41" ht="15.75" thickBot="1">
      <c r="A174" s="68" t="s">
        <v>48</v>
      </c>
      <c r="B174" s="269">
        <f>SUM(B153,B158,B173)</f>
        <v>1384260650639.4644</v>
      </c>
      <c r="C174" s="103"/>
      <c r="D174" s="269">
        <f>SUM(D153,D158,D173)</f>
        <v>1394487047358.1382</v>
      </c>
      <c r="E174" s="103"/>
      <c r="F174" s="248">
        <f>((D174-B174)/B174)</f>
        <v>7.3876236487324162E-3</v>
      </c>
      <c r="G174" s="248"/>
      <c r="H174" s="269">
        <f>SUM(H153,H158,H173)</f>
        <v>1405089883211.5291</v>
      </c>
      <c r="I174" s="103"/>
      <c r="J174" s="248">
        <f>((H174-D174)/D174)</f>
        <v>7.6033950071303915E-3</v>
      </c>
      <c r="K174" s="248"/>
      <c r="L174" s="269">
        <f>SUM(L153,L158,L173)</f>
        <v>1405184436245.7852</v>
      </c>
      <c r="M174" s="103"/>
      <c r="N174" s="248">
        <f>((L174-H174)/H174)</f>
        <v>6.7293228273759508E-5</v>
      </c>
      <c r="O174" s="248"/>
      <c r="P174" s="269">
        <f>SUM(P153,P158,P173)</f>
        <v>1410071298359.6277</v>
      </c>
      <c r="Q174" s="103"/>
      <c r="R174" s="248">
        <f>((P174-L174)/L174)</f>
        <v>3.4777371480847752E-3</v>
      </c>
      <c r="S174" s="248"/>
      <c r="T174" s="269">
        <f>SUM(T153,T158,T173)</f>
        <v>1417811695431.4468</v>
      </c>
      <c r="U174" s="103"/>
      <c r="V174" s="248">
        <f>((T174-P174)/P174)</f>
        <v>5.4893657369125201E-3</v>
      </c>
      <c r="W174" s="248"/>
      <c r="X174" s="269">
        <f>SUM(X153,X158,X173)</f>
        <v>1418420469317.1621</v>
      </c>
      <c r="Y174" s="103"/>
      <c r="Z174" s="248">
        <f>((X174-T174)/T174)</f>
        <v>4.2937569754640742E-4</v>
      </c>
      <c r="AA174" s="248"/>
      <c r="AB174" s="269">
        <f>SUM(AB153,AB158,AB173)</f>
        <v>1422779456628.1116</v>
      </c>
      <c r="AC174" s="373"/>
      <c r="AD174" s="248">
        <f>((AB174-X174)/X174)</f>
        <v>3.0731277538936751E-3</v>
      </c>
      <c r="AE174" s="248"/>
      <c r="AF174" s="269">
        <f>SUM(AF153,AF158,AF173)</f>
        <v>1442268586947.085</v>
      </c>
      <c r="AG174" s="103"/>
      <c r="AH174" s="248">
        <f>((AF174-AB174)/AB174)</f>
        <v>1.3697927832864042E-2</v>
      </c>
      <c r="AI174" s="248"/>
      <c r="AJ174" s="29">
        <f t="shared" si="161"/>
        <v>5.1532307566797483E-3</v>
      </c>
      <c r="AK174" s="29"/>
      <c r="AL174" s="30">
        <f t="shared" si="163"/>
        <v>3.4264599072088273E-2</v>
      </c>
      <c r="AM174" s="30"/>
      <c r="AN174" s="31">
        <f t="shared" si="165"/>
        <v>4.463123918706664E-3</v>
      </c>
      <c r="AO174" s="90"/>
    </row>
  </sheetData>
  <protectedRanges>
    <protectedRange password="CADF" sqref="B18" name="Fund Name_1_1_1_2_1_1"/>
    <protectedRange password="CADF" sqref="B45" name="Yield_2_1_2_1_2"/>
    <protectedRange password="CADF" sqref="B50" name="Yield_2_1_2_2_3"/>
    <protectedRange password="CADF" sqref="B76" name="Yield_2_1_2_1_1_1"/>
    <protectedRange password="CADF" sqref="C76" name="Fund Name_2_1_4"/>
    <protectedRange password="CADF" sqref="C75" name="BidOffer Prices_2_1_1_1_1_1_1_1_1"/>
    <protectedRange password="CADF" sqref="B133" name="Fund Name_1_1_1_4_3"/>
    <protectedRange password="CADF" sqref="C133" name="Fund Name_1_1_1_5_1"/>
    <protectedRange password="CADF" sqref="C18" name="Fund Name_1_1_1_3_3"/>
    <protectedRange password="CADF" sqref="D18" name="Fund Name_1_1_1_3_1_1"/>
    <protectedRange password="CADF" sqref="E18" name="Fund Name_1_1_1_1_1_1"/>
    <protectedRange password="CADF" sqref="D50" name="Yield_2_1_2"/>
    <protectedRange password="CADF" sqref="D45" name="Yield_2_1_2_3_2"/>
    <protectedRange password="CADF" sqref="D76" name="Yield_2_1_2_3_1_1"/>
    <protectedRange password="CADF" sqref="E76" name="Fund Name_2_1_5"/>
    <protectedRange password="CADF" sqref="E75" name="BidOffer Prices_2_1_1_1_1_1_1_1_3"/>
    <protectedRange password="CADF" sqref="D133" name="Fund Name_1_1_1_2"/>
    <protectedRange password="CADF" sqref="E133" name="Fund Name_1_1_1_1_3"/>
    <protectedRange password="CADF" sqref="H18" name="Fund Name_1_1_1_3_1_2"/>
    <protectedRange password="CADF" sqref="I18" name="Fund Name_1_1_1_1_1"/>
    <protectedRange password="CADF" sqref="H50" name="Yield_2_1_2_9"/>
    <protectedRange password="CADF" sqref="H45" name="Yield_2_1_2_3_4"/>
    <protectedRange password="CADF" sqref="H76" name="Yield_2_1_2_1_4"/>
    <protectedRange password="CADF" sqref="I75" name="BidOffer Prices_2_1_1_1_1_1_1_1_3_1"/>
    <protectedRange password="CADF" sqref="I76" name="Fund Name_2_2_1"/>
    <protectedRange password="CADF" sqref="H133" name="Fund Name_1_1_1_7"/>
    <protectedRange password="CADF" sqref="I133" name="Fund Name_1_1_1_1_5"/>
    <protectedRange password="CADF" sqref="L18" name="Fund Name_1_1_1_3_1_3"/>
    <protectedRange password="CADF" sqref="M18" name="Fund Name_1_1_1_1_1_2"/>
    <protectedRange password="CADF" sqref="L50" name="Yield_2_1_2_1"/>
    <protectedRange password="CADF" sqref="L45" name="Yield_2_1_2_3"/>
    <protectedRange password="CADF" sqref="L76" name="Yield_2_1_2_1_3"/>
    <protectedRange password="CADF" sqref="M75" name="BidOffer Prices_2_1_1_1_1_1_1_1_3_2"/>
    <protectedRange password="CADF" sqref="M76" name="Fund Name_2_2_1_1"/>
    <protectedRange password="CADF" sqref="L133" name="Fund Name_1_1_1_3"/>
    <protectedRange password="CADF" sqref="M133" name="Fund Name_1_1_1_1_2"/>
    <protectedRange password="CADF" sqref="P18" name="Fund Name_1_1_1_3_1_4"/>
    <protectedRange password="CADF" sqref="P50" name="Yield_2_1_2_2"/>
    <protectedRange password="CADF" sqref="P45" name="Yield_2_1_2_3_3"/>
    <protectedRange password="CADF" sqref="Q18" name="Fund Name_1_1_1_1_1_3"/>
    <protectedRange password="CADF" sqref="P76" name="Yield_2_1_2_1_5"/>
    <protectedRange password="CADF" sqref="Q75" name="BidOffer Prices_2_1_1_1_1_1_1_1_3_3"/>
    <protectedRange password="CADF" sqref="Q76" name="Fund Name_2_2_1_2"/>
    <protectedRange password="CADF" sqref="P133" name="Fund Name_1_1_1_4"/>
    <protectedRange password="CADF" sqref="Q133" name="Fund Name_1_1_1_1_6"/>
    <protectedRange password="CADF" sqref="T18" name="Fund Name_1_1_1_3_1_5"/>
    <protectedRange password="CADF" sqref="U18" name="Fund Name_1_1_1_1_1_4"/>
    <protectedRange password="CADF" sqref="T50" name="Yield_2_1_2_4"/>
    <protectedRange password="CADF" sqref="T45" name="Yield_2_1_2_3_5"/>
    <protectedRange password="CADF" sqref="T76" name="Yield_2_1_2_1_7"/>
    <protectedRange password="CADF" sqref="U75" name="BidOffer Prices_2_1_1_1_1_1_1_1_3_4"/>
    <protectedRange password="CADF" sqref="U76" name="Fund Name_2_2_1_3"/>
    <protectedRange password="CADF" sqref="T133" name="Fund Name_1_1_1_5"/>
    <protectedRange password="CADF" sqref="U133" name="Fund Name_1_1_1_1_7"/>
    <protectedRange password="CADF" sqref="X18" name="Fund Name_1_1_1_3_1"/>
    <protectedRange password="CADF" sqref="Y18" name="Fund Name_1_1_1_1_1_5"/>
    <protectedRange password="CADF" sqref="X50" name="Yield_2_1_2_5"/>
    <protectedRange password="CADF" sqref="X45" name="Yield_2_1_2_3_1"/>
    <protectedRange password="CADF" sqref="X76" name="Yield_2_1_2_1_1"/>
    <protectedRange password="CADF" sqref="Y75" name="BidOffer Prices_2_1_1_1_1_1_1_1_3_5"/>
    <protectedRange password="CADF" sqref="Y76" name="Fund Name_2_2_1_4"/>
    <protectedRange password="CADF" sqref="X133" name="Fund Name_1_1_1_1"/>
    <protectedRange password="CADF" sqref="Y133" name="Fund Name_1_1_1_1_4"/>
    <protectedRange password="CADF" sqref="AB18" name="Fund Name_1_1_1_3_1_6"/>
    <protectedRange password="CADF" sqref="AC18" name="Fund Name_1_1_1_1_1_6"/>
    <protectedRange password="CADF" sqref="AB50" name="Yield_2_1_2_6"/>
    <protectedRange password="CADF" sqref="AB45" name="Yield_2_1_2_3_6"/>
    <protectedRange password="CADF" sqref="AB76" name="Yield_2_1_2_1_6"/>
    <protectedRange password="CADF" sqref="AC75" name="BidOffer Prices_2_1_1_1_1_1_1_1_3_6"/>
    <protectedRange password="CADF" sqref="AC76" name="Fund Name_2_2_1_5"/>
    <protectedRange password="CADF" sqref="AB133" name="Fund Name_1_1_1_6"/>
    <protectedRange password="CADF" sqref="AC133" name="Fund Name_1_1_1_1_8"/>
    <protectedRange password="CADF" sqref="AF18" name="Fund Name_1_1_1_3_1_7"/>
    <protectedRange password="CADF" sqref="AG18" name="Fund Name_1_1_1_1_1_7"/>
    <protectedRange password="CADF" sqref="AF50" name="Yield_2_1_2_7"/>
    <protectedRange password="CADF" sqref="AF45" name="Yield_2_1_2_3_7"/>
    <protectedRange password="CADF" sqref="AF76" name="Yield_2_1_2_1_8"/>
    <protectedRange password="CADF" sqref="AG75" name="BidOffer Prices_2_1_1_1_1_1_1_1_3_7"/>
    <protectedRange password="CADF" sqref="AG76" name="Fund Name_2_2_1_6"/>
    <protectedRange password="CADF" sqref="AF133" name="Fund Name_1_1_1"/>
    <protectedRange password="CADF" sqref="AG133" name="Fund Name_1_1_1_1_9"/>
  </protectedRanges>
  <mergeCells count="23">
    <mergeCell ref="A1:AO1"/>
    <mergeCell ref="AN2:AO2"/>
    <mergeCell ref="AL2:AM2"/>
    <mergeCell ref="AJ2:AK2"/>
    <mergeCell ref="B2:C2"/>
    <mergeCell ref="J2:K2"/>
    <mergeCell ref="N2:O2"/>
    <mergeCell ref="L2:M2"/>
    <mergeCell ref="R2:S2"/>
    <mergeCell ref="P2:Q2"/>
    <mergeCell ref="X2:Y2"/>
    <mergeCell ref="Z2:AA2"/>
    <mergeCell ref="AD2:AE2"/>
    <mergeCell ref="AB2:AC2"/>
    <mergeCell ref="AH2:AI2"/>
    <mergeCell ref="AF2:AG2"/>
    <mergeCell ref="AQ2:AR2"/>
    <mergeCell ref="AQ118:AR118"/>
    <mergeCell ref="F2:G2"/>
    <mergeCell ref="D2:E2"/>
    <mergeCell ref="H2:I2"/>
    <mergeCell ref="V2:W2"/>
    <mergeCell ref="T2:U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Market Share</vt:lpstr>
      <vt:lpstr>NAV Trend</vt:lpstr>
      <vt:lpstr>Volatility Measure</vt:lpstr>
      <vt:lpstr>Total NAV</vt:lpstr>
      <vt:lpstr>Sector Trend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2021-12-05T22:39:14Z</cp:lastPrinted>
  <dcterms:created xsi:type="dcterms:W3CDTF">2014-07-02T14:15:07Z</dcterms:created>
  <dcterms:modified xsi:type="dcterms:W3CDTF">2022-02-18T09:04:07Z</dcterms:modified>
</cp:coreProperties>
</file>